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30" tabRatio="805" activeTab="0"/>
  </bookViews>
  <sheets>
    <sheet name="臨時人員" sheetId="1" r:id="rId1"/>
    <sheet name="110約聘僱及臨時人員" sheetId="2" r:id="rId2"/>
    <sheet name="勞健保保費對照表 (本國人)" sheetId="3" r:id="rId3"/>
  </sheets>
  <externalReferences>
    <externalReference r:id="rId6"/>
  </externalReferences>
  <definedNames>
    <definedName name="_xlnm.Print_Area" localSheetId="1">'110約聘僱及臨時人員'!$A:$K</definedName>
    <definedName name="_xlnm.Print_Area" localSheetId="0">'臨時人員'!$A$1:$X$18</definedName>
    <definedName name="_xlnm.Print_Titles" localSheetId="2">'勞健保保費對照表 (本國人)'!$1:$1</definedName>
    <definedName name="Z_1D80F1DE_40F9_4C13_BF2B_42DE4599715F_.wvu.Cols" localSheetId="1" hidden="1">'110約聘僱及臨時人員'!$C:$C</definedName>
    <definedName name="Z_1D80F1DE_40F9_4C13_BF2B_42DE4599715F_.wvu.Cols" localSheetId="2" hidden="1">'勞健保保費對照表 (本國人)'!$I:$I,'勞健保保費對照表 (本國人)'!$K:$L</definedName>
    <definedName name="Z_1D80F1DE_40F9_4C13_BF2B_42DE4599715F_.wvu.FilterData" localSheetId="0" hidden="1">'臨時人員'!$A$5:$AA$17</definedName>
    <definedName name="Z_1D80F1DE_40F9_4C13_BF2B_42DE4599715F_.wvu.PrintArea" localSheetId="1" hidden="1">'110約聘僱及臨時人員'!$A:$K</definedName>
    <definedName name="Z_1D80F1DE_40F9_4C13_BF2B_42DE4599715F_.wvu.PrintArea" localSheetId="0" hidden="1">'臨時人員'!$A$1:$X$18</definedName>
    <definedName name="Z_1D80F1DE_40F9_4C13_BF2B_42DE4599715F_.wvu.PrintTitles" localSheetId="2" hidden="1">'勞健保保費對照表 (本國人)'!$1:$1</definedName>
    <definedName name="Z_363B6AE2_999B_4D76_9A12_D12DB8C02CFE_.wvu.Cols" localSheetId="1" hidden="1">'110約聘僱及臨時人員'!$C:$C</definedName>
    <definedName name="Z_363B6AE2_999B_4D76_9A12_D12DB8C02CFE_.wvu.Cols" localSheetId="2" hidden="1">'勞健保保費對照表 (本國人)'!$I:$I,'勞健保保費對照表 (本國人)'!$K:$L</definedName>
    <definedName name="Z_363B6AE2_999B_4D76_9A12_D12DB8C02CFE_.wvu.FilterData" localSheetId="0" hidden="1">'臨時人員'!$A$5:$AA$17</definedName>
    <definedName name="Z_363B6AE2_999B_4D76_9A12_D12DB8C02CFE_.wvu.PrintArea" localSheetId="1" hidden="1">'110約聘僱及臨時人員'!$A:$K</definedName>
    <definedName name="Z_363B6AE2_999B_4D76_9A12_D12DB8C02CFE_.wvu.PrintArea" localSheetId="0" hidden="1">'臨時人員'!$A$1:$X$18</definedName>
    <definedName name="Z_363B6AE2_999B_4D76_9A12_D12DB8C02CFE_.wvu.PrintTitles" localSheetId="2" hidden="1">'勞健保保費對照表 (本國人)'!$1:$1</definedName>
    <definedName name="Z_3C3E710A_F23D_4E2A_9973_AE7DB8B13CD4_.wvu.Cols" localSheetId="1" hidden="1">'110約聘僱及臨時人員'!$C:$C</definedName>
    <definedName name="Z_3C3E710A_F23D_4E2A_9973_AE7DB8B13CD4_.wvu.Cols" localSheetId="2" hidden="1">'勞健保保費對照表 (本國人)'!$I:$I,'勞健保保費對照表 (本國人)'!$K:$L</definedName>
    <definedName name="Z_3C3E710A_F23D_4E2A_9973_AE7DB8B13CD4_.wvu.FilterData" localSheetId="0" hidden="1">'臨時人員'!$A$5:$AA$17</definedName>
    <definedName name="Z_3C3E710A_F23D_4E2A_9973_AE7DB8B13CD4_.wvu.PrintArea" localSheetId="1" hidden="1">'110約聘僱及臨時人員'!$A:$K</definedName>
    <definedName name="Z_3C3E710A_F23D_4E2A_9973_AE7DB8B13CD4_.wvu.PrintArea" localSheetId="0" hidden="1">'臨時人員'!$A$1:$X$18</definedName>
    <definedName name="Z_3C3E710A_F23D_4E2A_9973_AE7DB8B13CD4_.wvu.PrintTitles" localSheetId="2" hidden="1">'勞健保保費對照表 (本國人)'!$1:$1</definedName>
    <definedName name="Z_BB82845B_337A_43CE_AB6D_8EF1D8A60441_.wvu.Cols" localSheetId="1" hidden="1">'110約聘僱及臨時人員'!$C:$C</definedName>
    <definedName name="Z_BB82845B_337A_43CE_AB6D_8EF1D8A60441_.wvu.Cols" localSheetId="2" hidden="1">'勞健保保費對照表 (本國人)'!$K:$L</definedName>
    <definedName name="Z_BB82845B_337A_43CE_AB6D_8EF1D8A60441_.wvu.FilterData" localSheetId="0" hidden="1">'臨時人員'!$A$5:$AA$17</definedName>
    <definedName name="Z_BB82845B_337A_43CE_AB6D_8EF1D8A60441_.wvu.PrintArea" localSheetId="1" hidden="1">'110約聘僱及臨時人員'!$A:$K</definedName>
    <definedName name="Z_BB82845B_337A_43CE_AB6D_8EF1D8A60441_.wvu.PrintArea" localSheetId="0" hidden="1">'臨時人員'!$A$1:$X$18</definedName>
    <definedName name="Z_BB82845B_337A_43CE_AB6D_8EF1D8A60441_.wvu.PrintTitles" localSheetId="2" hidden="1">'勞健保保費對照表 (本國人)'!$1:$1</definedName>
    <definedName name="Z_C283D252_9AAF_4C51_B25F_B8F201C98A7D_.wvu.Cols" localSheetId="1" hidden="1">'110約聘僱及臨時人員'!$C:$C</definedName>
    <definedName name="Z_C283D252_9AAF_4C51_B25F_B8F201C98A7D_.wvu.Cols" localSheetId="2" hidden="1">'勞健保保費對照表 (本國人)'!$I:$I,'勞健保保費對照表 (本國人)'!$K:$L</definedName>
    <definedName name="Z_C283D252_9AAF_4C51_B25F_B8F201C98A7D_.wvu.FilterData" localSheetId="0" hidden="1">'臨時人員'!$A$5:$AA$17</definedName>
    <definedName name="Z_C283D252_9AAF_4C51_B25F_B8F201C98A7D_.wvu.PrintArea" localSheetId="1" hidden="1">'110約聘僱及臨時人員'!$A:$K</definedName>
    <definedName name="Z_C283D252_9AAF_4C51_B25F_B8F201C98A7D_.wvu.PrintArea" localSheetId="0" hidden="1">'臨時人員'!$A$1:$X$18</definedName>
    <definedName name="Z_C283D252_9AAF_4C51_B25F_B8F201C98A7D_.wvu.PrintTitles" localSheetId="2" hidden="1">'勞健保保費對照表 (本國人)'!$1:$1</definedName>
    <definedName name="Z_FFDD7739_E286_4AFF_88D0_4A3422446D3B_.wvu.Cols" localSheetId="1" hidden="1">'110約聘僱及臨時人員'!$C:$C</definedName>
    <definedName name="Z_FFDD7739_E286_4AFF_88D0_4A3422446D3B_.wvu.Cols" localSheetId="2" hidden="1">'勞健保保費對照表 (本國人)'!$I:$I,'勞健保保費對照表 (本國人)'!$K:$L</definedName>
    <definedName name="Z_FFDD7739_E286_4AFF_88D0_4A3422446D3B_.wvu.FilterData" localSheetId="0" hidden="1">'臨時人員'!$A$5:$AA$17</definedName>
    <definedName name="Z_FFDD7739_E286_4AFF_88D0_4A3422446D3B_.wvu.PrintArea" localSheetId="1" hidden="1">'110約聘僱及臨時人員'!$A:$K</definedName>
    <definedName name="Z_FFDD7739_E286_4AFF_88D0_4A3422446D3B_.wvu.PrintArea" localSheetId="0" hidden="1">'臨時人員'!$A$1:$X$18</definedName>
    <definedName name="Z_FFDD7739_E286_4AFF_88D0_4A3422446D3B_.wvu.PrintTitles" localSheetId="2" hidden="1">'勞健保保費對照表 (本國人)'!$1:$1</definedName>
    <definedName name="一般">'110約聘僱及臨時人員'!$A$4:$K$16</definedName>
    <definedName name="一般性社工">#REF!</definedName>
    <definedName name="二代健保費率" localSheetId="1">'[1]勞健保保費對照表 (本國人)'!$O$2</definedName>
    <definedName name="二代健保費率">'勞健保保費對照表 (本國人)'!$O$2</definedName>
    <definedName name="上限級距" localSheetId="1">'[1]勞健保保費對照表 (本國人)'!$B$19</definedName>
    <definedName name="上限級距">'勞健保保費對照表 (本國人)'!$B$19</definedName>
    <definedName name="上限級數" localSheetId="1">'[1]勞健保保費對照表 (本國人)'!$A$19</definedName>
    <definedName name="上限級數">'勞健保保費對照表 (本國人)'!$A$19</definedName>
    <definedName name="工墊費率" localSheetId="1">'[1]勞健保保費對照表 (本國人)'!$O$4</definedName>
    <definedName name="工墊費率">'勞健保保費對照表 (本國人)'!$O$4</definedName>
    <definedName name="日資">'110約聘僱及臨時人員'!$A$20:$K$23</definedName>
    <definedName name="月酬">'110約聘僱及臨時人員'!$B$27:$K$32</definedName>
    <definedName name="保護性社工">#REF!</definedName>
    <definedName name="級數表" localSheetId="1">'[1]勞健保保費對照表 (本國人)'!$A$4:$H$51</definedName>
    <definedName name="級數表">'勞健保保費對照表 (本國人)'!$A$4:$H$51</definedName>
    <definedName name="對照表" localSheetId="1">'[1]勞健保保費對照表 (本國人)'!$B$4:$I$51</definedName>
    <definedName name="對照表">'勞健保保費對照表 (本國人)'!$B$4:$I$51</definedName>
    <definedName name="職災費率" localSheetId="1">'[1]勞健保保費對照表 (本國人)'!$O$3</definedName>
    <definedName name="職災費率">'勞健保保費對照表 (本國人)'!$O$3</definedName>
  </definedNames>
  <calcPr fullCalcOnLoad="1"/>
</workbook>
</file>

<file path=xl/sharedStrings.xml><?xml version="1.0" encoding="utf-8"?>
<sst xmlns="http://schemas.openxmlformats.org/spreadsheetml/2006/main" count="159" uniqueCount="81">
  <si>
    <t>普通事故費率</t>
  </si>
  <si>
    <t>級數</t>
  </si>
  <si>
    <t>投保級距</t>
  </si>
  <si>
    <t>勞保費</t>
  </si>
  <si>
    <t>健保費</t>
  </si>
  <si>
    <t>合計</t>
  </si>
  <si>
    <t>備註</t>
  </si>
  <si>
    <t>本人負擔</t>
  </si>
  <si>
    <t>單位負擔</t>
  </si>
  <si>
    <t>就業保險費率</t>
  </si>
  <si>
    <t>健保本人費率</t>
  </si>
  <si>
    <t>健保費率</t>
  </si>
  <si>
    <t>說明</t>
  </si>
  <si>
    <t>年終工作獎金</t>
  </si>
  <si>
    <r>
      <t xml:space="preserve">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)</t>
    </r>
  </si>
  <si>
    <t>備註</t>
  </si>
  <si>
    <t>保險費</t>
  </si>
  <si>
    <t>月小計</t>
  </si>
  <si>
    <t>年合計</t>
  </si>
  <si>
    <t>編列標準</t>
  </si>
  <si>
    <t>人數</t>
  </si>
  <si>
    <r>
      <t>小計</t>
    </r>
    <r>
      <rPr>
        <sz val="8"/>
        <rFont val="Times New Roman"/>
        <family val="1"/>
      </rPr>
      <t>(1)</t>
    </r>
  </si>
  <si>
    <t>健保標準</t>
  </si>
  <si>
    <t>健保標準
小計</t>
  </si>
  <si>
    <t>健保小計</t>
  </si>
  <si>
    <t>勞保標準</t>
  </si>
  <si>
    <t>勞保小計</t>
  </si>
  <si>
    <t>編列編準</t>
  </si>
  <si>
    <t>月小計</t>
  </si>
  <si>
    <t>年小計</t>
  </si>
  <si>
    <t>補充
健保</t>
  </si>
  <si>
    <t>健保補充保險費費率</t>
  </si>
  <si>
    <r>
      <t>勞工保險</t>
    </r>
    <r>
      <rPr>
        <sz val="12"/>
        <rFont val="Arial"/>
        <family val="2"/>
      </rPr>
      <t>職業災害保險費率</t>
    </r>
  </si>
  <si>
    <t>工資墊償費率</t>
  </si>
  <si>
    <t>約聘（僱）人員月俸、勞健保費及離職儲金標準表</t>
  </si>
  <si>
    <t>單位：元</t>
  </si>
  <si>
    <t>俸點</t>
  </si>
  <si>
    <t>月俸
（124.7/點）</t>
  </si>
  <si>
    <t>級數</t>
  </si>
  <si>
    <t>勞保投保級距</t>
  </si>
  <si>
    <t>勞保費
/月</t>
  </si>
  <si>
    <t>健保投保級距</t>
  </si>
  <si>
    <t>健保費
/月</t>
  </si>
  <si>
    <t>二代
健保費
/月</t>
  </si>
  <si>
    <t>健保費
小計</t>
  </si>
  <si>
    <t>保險費
合計</t>
  </si>
  <si>
    <t>勞工
退休金
/月</t>
  </si>
  <si>
    <t>日資</t>
  </si>
  <si>
    <t>月酬
（25天計）</t>
  </si>
  <si>
    <t>月酬</t>
  </si>
  <si>
    <t>×</t>
  </si>
  <si>
    <r>
      <t>總計</t>
    </r>
    <r>
      <rPr>
        <sz val="14"/>
        <rFont val="Times New Roman"/>
        <family val="1"/>
      </rPr>
      <t>(</t>
    </r>
    <r>
      <rPr>
        <sz val="14"/>
        <rFont val="華康新儷粗黑"/>
        <family val="1"/>
      </rPr>
      <t>年</t>
    </r>
    <r>
      <rPr>
        <sz val="14"/>
        <rFont val="Times New Roman"/>
        <family val="1"/>
      </rPr>
      <t>)</t>
    </r>
  </si>
  <si>
    <t>日資</t>
  </si>
  <si>
    <t>月酬</t>
  </si>
  <si>
    <t>酬金</t>
  </si>
  <si>
    <t>勞工退休金</t>
  </si>
  <si>
    <r>
      <t>小計</t>
    </r>
    <r>
      <rPr>
        <sz val="8"/>
        <rFont val="Times New Roman"/>
        <family val="1"/>
      </rPr>
      <t>(2)</t>
    </r>
  </si>
  <si>
    <r>
      <t xml:space="preserve">保險總小計
</t>
    </r>
    <r>
      <rPr>
        <sz val="8"/>
        <rFont val="Times New Roman"/>
        <family val="1"/>
      </rPr>
      <t>(3)</t>
    </r>
  </si>
  <si>
    <t>(4)=(1)+(2)+(3)</t>
  </si>
  <si>
    <t>(5)=(4)*12</t>
  </si>
  <si>
    <r>
      <t>小計</t>
    </r>
    <r>
      <rPr>
        <sz val="11"/>
        <rFont val="Times New Roman"/>
        <family val="1"/>
      </rPr>
      <t>(6)</t>
    </r>
  </si>
  <si>
    <r>
      <t>合計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)
(7)=(5)+(6)</t>
    </r>
  </si>
  <si>
    <t>按日計資臨時人員酬金、勞健保費及提撥勞工退休金標準表</t>
  </si>
  <si>
    <t>按日計資</t>
  </si>
  <si>
    <t>按月計薪臨時人員酬金、勞健保費及提撥勞工退休金標準表</t>
  </si>
  <si>
    <t>按月計薪</t>
  </si>
  <si>
    <t>110年度約聘（僱）及臨時人員薪資及保險費標準</t>
  </si>
  <si>
    <r>
      <t xml:space="preserve">                     勞健保保費對照表</t>
    </r>
    <r>
      <rPr>
        <sz val="16"/>
        <color indexed="48"/>
        <rFont val="新細明體"/>
        <family val="1"/>
      </rPr>
      <t xml:space="preserve"> (</t>
    </r>
    <r>
      <rPr>
        <sz val="12"/>
        <color indexed="48"/>
        <rFont val="新細明體"/>
        <family val="1"/>
      </rPr>
      <t>適用對象：一般本國人</t>
    </r>
    <r>
      <rPr>
        <sz val="16"/>
        <color indexed="48"/>
        <rFont val="新細明體"/>
        <family val="1"/>
      </rPr>
      <t>)  109年1月1日起適用</t>
    </r>
  </si>
  <si>
    <t>最低工資調高為23,800元</t>
  </si>
  <si>
    <t>1.本表適用對象為一般本國人，公、民營事業、機構及有一定雇主之受雇者。</t>
  </si>
  <si>
    <t>2.本表所列保費係以月為計算單位，新加保者自加保日起，按日計收勞保費；健保費則按月計收保費。</t>
  </si>
  <si>
    <t>3.月支薪資金額介於兩投保級距間，以較高級數之投保級距，為適用級距。</t>
  </si>
  <si>
    <t>4.本表不含職災保險費與工資墊償基金提繳。職災保險費率因行業別而有不同，全額由投保單位負擔。如屬勞委會公告之適用範圍，工資墊償基金依勞工保險投保薪資總額提繳0.025%，亦由投保單位全額負擔。</t>
  </si>
  <si>
    <t>5.自109年1月1日起，健保調降投保單位負擔及政府補助金額含本人及平均眷屬人數為0.58人，合計1.58人。</t>
  </si>
  <si>
    <t>6.自105年5月1日起，勞保投保級距上限調高為45,800元。</t>
  </si>
  <si>
    <t>7.自109年1月1日起，基本工資調整為23,800元。</t>
  </si>
  <si>
    <t>8.勞保普通事故保險費率調整為10%，就業保險費率1%；但雇主本人無需就業保險，勞保費率會少1%，另有他表可查。</t>
  </si>
  <si>
    <t>業務計畫：</t>
  </si>
  <si>
    <t>工作計畫：</t>
  </si>
  <si>
    <t>機關名稱或本府各單位：</t>
  </si>
  <si>
    <r>
      <t>純縣庫負擔臨時人員</t>
    </r>
    <r>
      <rPr>
        <u val="single"/>
        <sz val="18"/>
        <color indexed="10"/>
        <rFont val="新細明體"/>
        <family val="1"/>
      </rPr>
      <t>(請分別依工作計畫填寫</t>
    </r>
    <r>
      <rPr>
        <u val="single"/>
        <sz val="18"/>
        <rFont val="新細明體"/>
        <family val="1"/>
      </rPr>
      <t>)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</si>
</sst>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;[Red]\-#,##0\ "/>
    <numFmt numFmtId="181" formatCode="#,##0_ "/>
    <numFmt numFmtId="182" formatCode="#,##0.0_);[Red]\(#,##0.0\)"/>
    <numFmt numFmtId="183" formatCode="0_ "/>
    <numFmt numFmtId="184" formatCode="0.00_ 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* #,##0.000000_-;\-* #,##0.000000_-;_-* &quot;-&quot;??_-;_-@_-"/>
    <numFmt numFmtId="189" formatCode="m&quot;月&quot;d&quot;日&quot;"/>
    <numFmt numFmtId="190" formatCode="#,##0;[Red]#,##0"/>
    <numFmt numFmtId="191" formatCode="#,##0.0_ "/>
    <numFmt numFmtId="192" formatCode="#,##0.0_ ;[Red]\-#,##0.0\ "/>
    <numFmt numFmtId="193" formatCode="###,###,###,###,###;\-###,###,###,###,###"/>
    <numFmt numFmtId="194" formatCode="[$€-2]\ #,##0.00_);[Red]\([$€-2]\ #,##0.00\)"/>
    <numFmt numFmtId="195" formatCode="0.000%"/>
  </numFmts>
  <fonts count="70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4"/>
      <name val="標楷體"/>
      <family val="4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6"/>
      <color indexed="48"/>
      <name val="新細明體"/>
      <family val="1"/>
    </font>
    <font>
      <sz val="12"/>
      <color indexed="48"/>
      <name val="新細明體"/>
      <family val="1"/>
    </font>
    <font>
      <sz val="16"/>
      <color indexed="10"/>
      <name val="新細明體"/>
      <family val="1"/>
    </font>
    <font>
      <sz val="12"/>
      <color indexed="9"/>
      <name val="細明體"/>
      <family val="3"/>
    </font>
    <font>
      <sz val="12"/>
      <color indexed="12"/>
      <name val="新細明體"/>
      <family val="1"/>
    </font>
    <font>
      <sz val="10"/>
      <name val="新細明體"/>
      <family val="1"/>
    </font>
    <font>
      <sz val="12"/>
      <color indexed="9"/>
      <name val="Courier New"/>
      <family val="3"/>
    </font>
    <font>
      <sz val="12"/>
      <color indexed="8"/>
      <name val="Arial"/>
      <family val="2"/>
    </font>
    <font>
      <sz val="12"/>
      <name val="Arial"/>
      <family val="2"/>
    </font>
    <font>
      <sz val="8"/>
      <name val="新細明體"/>
      <family val="1"/>
    </font>
    <font>
      <sz val="14"/>
      <color indexed="12"/>
      <name val="新細明體"/>
      <family val="1"/>
    </font>
    <font>
      <sz val="9"/>
      <name val="細明體"/>
      <family val="3"/>
    </font>
    <font>
      <sz val="10"/>
      <name val="標楷體"/>
      <family val="4"/>
    </font>
    <font>
      <u val="single"/>
      <sz val="18"/>
      <name val="新細明體"/>
      <family val="1"/>
    </font>
    <font>
      <sz val="14"/>
      <name val="標楷體"/>
      <family val="4"/>
    </font>
    <font>
      <sz val="10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sz val="12"/>
      <name val="華康新儷粗黑"/>
      <family val="1"/>
    </font>
    <font>
      <sz val="10"/>
      <name val="華康新儷粗黑"/>
      <family val="1"/>
    </font>
    <font>
      <sz val="9"/>
      <name val="Times New Roman"/>
      <family val="1"/>
    </font>
    <font>
      <sz val="14"/>
      <name val="華康新儷粗黑"/>
      <family val="1"/>
    </font>
    <font>
      <b/>
      <sz val="12"/>
      <name val="新細明體"/>
      <family val="1"/>
    </font>
    <font>
      <sz val="12"/>
      <name val="細明體"/>
      <family val="3"/>
    </font>
    <font>
      <u val="single"/>
      <sz val="18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/>
      <bottom/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0" xfId="33" applyNumberFormat="1" applyFont="1" applyFill="1" applyBorder="1">
      <alignment vertical="center"/>
      <protection/>
    </xf>
    <xf numFmtId="184" fontId="0" fillId="0" borderId="0" xfId="0" applyNumberFormat="1" applyAlignment="1">
      <alignment vertical="center"/>
    </xf>
    <xf numFmtId="184" fontId="16" fillId="0" borderId="0" xfId="0" applyNumberFormat="1" applyFont="1" applyAlignment="1">
      <alignment vertical="center"/>
    </xf>
    <xf numFmtId="10" fontId="0" fillId="0" borderId="0" xfId="0" applyNumberFormat="1" applyAlignment="1">
      <alignment vertical="center"/>
    </xf>
    <xf numFmtId="38" fontId="15" fillId="33" borderId="11" xfId="0" applyNumberFormat="1" applyFont="1" applyFill="1" applyBorder="1" applyAlignment="1">
      <alignment horizontal="center" vertical="center" shrinkToFit="1"/>
    </xf>
    <xf numFmtId="183" fontId="18" fillId="0" borderId="11" xfId="0" applyNumberFormat="1" applyFont="1" applyBorder="1" applyAlignment="1">
      <alignment horizontal="right" vertical="center" wrapText="1"/>
    </xf>
    <xf numFmtId="184" fontId="0" fillId="0" borderId="0" xfId="0" applyNumberFormat="1" applyAlignment="1">
      <alignment/>
    </xf>
    <xf numFmtId="181" fontId="9" fillId="0" borderId="12" xfId="0" applyNumberFormat="1" applyFont="1" applyBorder="1" applyAlignment="1">
      <alignment vertical="center"/>
    </xf>
    <xf numFmtId="38" fontId="9" fillId="0" borderId="0" xfId="0" applyNumberFormat="1" applyFont="1" applyBorder="1" applyAlignment="1">
      <alignment vertical="center"/>
    </xf>
    <xf numFmtId="38" fontId="20" fillId="0" borderId="13" xfId="0" applyNumberFormat="1" applyFont="1" applyBorder="1" applyAlignment="1">
      <alignment vertical="center"/>
    </xf>
    <xf numFmtId="183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23" fillId="0" borderId="0" xfId="34" applyFont="1" applyAlignment="1" applyProtection="1">
      <alignment vertical="center"/>
      <protection locked="0"/>
    </xf>
    <xf numFmtId="0" fontId="6" fillId="0" borderId="14" xfId="34" applyFont="1" applyBorder="1" applyAlignment="1" applyProtection="1">
      <alignment horizontal="center" vertical="center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5" xfId="34" applyFont="1" applyBorder="1" applyAlignment="1" applyProtection="1">
      <alignment horizontal="center" vertical="center" wrapText="1"/>
      <protection locked="0"/>
    </xf>
    <xf numFmtId="0" fontId="23" fillId="0" borderId="0" xfId="34" applyFont="1" applyAlignment="1" applyProtection="1">
      <alignment horizontal="center" vertical="center"/>
      <protection locked="0"/>
    </xf>
    <xf numFmtId="0" fontId="6" fillId="0" borderId="16" xfId="34" applyFont="1" applyBorder="1" applyAlignment="1" applyProtection="1">
      <alignment horizontal="center" vertical="center"/>
      <protection locked="0"/>
    </xf>
    <xf numFmtId="0" fontId="23" fillId="0" borderId="10" xfId="34" applyFont="1" applyBorder="1" applyAlignment="1" applyProtection="1">
      <alignment horizontal="center" vertical="center"/>
      <protection locked="0"/>
    </xf>
    <xf numFmtId="0" fontId="23" fillId="0" borderId="10" xfId="34" applyFont="1" applyFill="1" applyBorder="1" applyAlignment="1" applyProtection="1">
      <alignment horizontal="center" vertical="center"/>
      <protection locked="0"/>
    </xf>
    <xf numFmtId="0" fontId="23" fillId="0" borderId="17" xfId="34" applyFont="1" applyBorder="1" applyAlignment="1" applyProtection="1">
      <alignment horizontal="center" vertical="center"/>
      <protection locked="0"/>
    </xf>
    <xf numFmtId="0" fontId="23" fillId="0" borderId="10" xfId="34" applyFont="1" applyBorder="1" applyAlignment="1" applyProtection="1">
      <alignment horizontal="center" vertical="center" wrapText="1"/>
      <protection locked="0"/>
    </xf>
    <xf numFmtId="0" fontId="23" fillId="0" borderId="18" xfId="34" applyFont="1" applyBorder="1" applyAlignment="1" applyProtection="1">
      <alignment horizontal="center" vertical="center"/>
      <protection locked="0"/>
    </xf>
    <xf numFmtId="49" fontId="29" fillId="0" borderId="19" xfId="34" applyNumberFormat="1" applyFont="1" applyBorder="1" applyAlignment="1" applyProtection="1">
      <alignment horizontal="center" vertical="center"/>
      <protection locked="0"/>
    </xf>
    <xf numFmtId="176" fontId="27" fillId="0" borderId="10" xfId="35" applyNumberFormat="1" applyFont="1" applyBorder="1" applyAlignment="1" applyProtection="1">
      <alignment horizontal="right" vertical="center"/>
      <protection/>
    </xf>
    <xf numFmtId="176" fontId="27" fillId="0" borderId="19" xfId="35" applyNumberFormat="1" applyFont="1" applyBorder="1" applyAlignment="1" applyProtection="1">
      <alignment horizontal="center" vertical="center"/>
      <protection/>
    </xf>
    <xf numFmtId="0" fontId="16" fillId="0" borderId="0" xfId="34" applyFont="1" applyAlignment="1" applyProtection="1">
      <alignment vertical="center"/>
      <protection locked="0"/>
    </xf>
    <xf numFmtId="180" fontId="7" fillId="0" borderId="10" xfId="34" applyNumberFormat="1" applyFont="1" applyBorder="1" applyAlignment="1" applyProtection="1">
      <alignment vertical="center"/>
      <protection locked="0"/>
    </xf>
    <xf numFmtId="192" fontId="7" fillId="0" borderId="10" xfId="34" applyNumberFormat="1" applyFont="1" applyBorder="1" applyAlignment="1" applyProtection="1">
      <alignment vertical="center"/>
      <protection locked="0"/>
    </xf>
    <xf numFmtId="180" fontId="7" fillId="34" borderId="10" xfId="35" applyNumberFormat="1" applyFont="1" applyFill="1" applyBorder="1" applyAlignment="1" applyProtection="1">
      <alignment horizontal="right" vertical="center"/>
      <protection locked="0"/>
    </xf>
    <xf numFmtId="180" fontId="7" fillId="0" borderId="10" xfId="35" applyNumberFormat="1" applyFont="1" applyBorder="1" applyAlignment="1" applyProtection="1">
      <alignment horizontal="right" vertical="center"/>
      <protection/>
    </xf>
    <xf numFmtId="180" fontId="7" fillId="0" borderId="10" xfId="35" applyNumberFormat="1" applyFont="1" applyBorder="1" applyAlignment="1" applyProtection="1">
      <alignment horizontal="right" vertical="center"/>
      <protection locked="0"/>
    </xf>
    <xf numFmtId="180" fontId="7" fillId="0" borderId="10" xfId="35" applyNumberFormat="1" applyFont="1" applyBorder="1" applyAlignment="1" applyProtection="1">
      <alignment horizontal="right" vertical="center" wrapText="1"/>
      <protection/>
    </xf>
    <xf numFmtId="180" fontId="7" fillId="0" borderId="10" xfId="35" applyNumberFormat="1" applyFont="1" applyFill="1" applyBorder="1" applyAlignment="1" applyProtection="1">
      <alignment horizontal="right" vertical="center" wrapText="1"/>
      <protection locked="0"/>
    </xf>
    <xf numFmtId="180" fontId="7" fillId="0" borderId="10" xfId="35" applyNumberFormat="1" applyFont="1" applyBorder="1" applyAlignment="1" applyProtection="1">
      <alignment horizontal="right" vertical="center" wrapText="1"/>
      <protection locked="0"/>
    </xf>
    <xf numFmtId="0" fontId="16" fillId="0" borderId="10" xfId="34" applyFont="1" applyBorder="1" applyAlignment="1" applyProtection="1">
      <alignment horizontal="center" vertical="center"/>
      <protection locked="0"/>
    </xf>
    <xf numFmtId="0" fontId="16" fillId="0" borderId="0" xfId="34" applyFont="1" applyBorder="1" applyAlignment="1" applyProtection="1">
      <alignment horizontal="center" vertical="center"/>
      <protection locked="0"/>
    </xf>
    <xf numFmtId="180" fontId="30" fillId="0" borderId="10" xfId="35" applyNumberFormat="1" applyFont="1" applyBorder="1" applyAlignment="1" applyProtection="1">
      <alignment horizontal="right" vertical="center"/>
      <protection locked="0"/>
    </xf>
    <xf numFmtId="180" fontId="30" fillId="0" borderId="10" xfId="35" applyNumberFormat="1" applyFont="1" applyBorder="1" applyAlignment="1" applyProtection="1">
      <alignment horizontal="right" vertical="center" wrapText="1"/>
      <protection locked="0"/>
    </xf>
    <xf numFmtId="0" fontId="31" fillId="0" borderId="0" xfId="34" applyFont="1" applyAlignment="1" applyProtection="1">
      <alignment vertical="center"/>
      <protection locked="0"/>
    </xf>
    <xf numFmtId="0" fontId="32" fillId="0" borderId="19" xfId="34" applyFont="1" applyBorder="1" applyAlignment="1" applyProtection="1">
      <alignment horizontal="center" vertical="center"/>
      <protection locked="0"/>
    </xf>
    <xf numFmtId="0" fontId="7" fillId="0" borderId="19" xfId="34" applyFont="1" applyBorder="1" applyAlignment="1" applyProtection="1">
      <alignment horizontal="center" vertical="center"/>
      <protection locked="0"/>
    </xf>
    <xf numFmtId="176" fontId="7" fillId="0" borderId="19" xfId="35" applyNumberFormat="1" applyFont="1" applyBorder="1" applyAlignment="1" applyProtection="1">
      <alignment horizontal="right" vertical="center"/>
      <protection/>
    </xf>
    <xf numFmtId="176" fontId="7" fillId="0" borderId="19" xfId="35" applyNumberFormat="1" applyFont="1" applyFill="1" applyBorder="1" applyAlignment="1" applyProtection="1">
      <alignment horizontal="right" vertical="center"/>
      <protection/>
    </xf>
    <xf numFmtId="176" fontId="33" fillId="0" borderId="19" xfId="35" applyNumberFormat="1" applyFont="1" applyBorder="1" applyAlignment="1" applyProtection="1">
      <alignment horizontal="right" vertical="center"/>
      <protection/>
    </xf>
    <xf numFmtId="0" fontId="31" fillId="0" borderId="19" xfId="34" applyFont="1" applyBorder="1" applyAlignment="1" applyProtection="1">
      <alignment horizontal="center" vertical="center"/>
      <protection locked="0"/>
    </xf>
    <xf numFmtId="0" fontId="32" fillId="0" borderId="10" xfId="34" applyFont="1" applyFill="1" applyBorder="1" applyAlignment="1" applyProtection="1">
      <alignment horizontal="center" vertical="center"/>
      <protection locked="0"/>
    </xf>
    <xf numFmtId="0" fontId="7" fillId="0" borderId="10" xfId="34" applyFont="1" applyFill="1" applyBorder="1" applyAlignment="1" applyProtection="1">
      <alignment horizontal="center" vertical="center"/>
      <protection locked="0"/>
    </xf>
    <xf numFmtId="176" fontId="7" fillId="0" borderId="10" xfId="35" applyNumberFormat="1" applyFont="1" applyBorder="1" applyAlignment="1" applyProtection="1">
      <alignment horizontal="right" vertical="center"/>
      <protection/>
    </xf>
    <xf numFmtId="176" fontId="7" fillId="0" borderId="10" xfId="35" applyNumberFormat="1" applyFont="1" applyFill="1" applyBorder="1" applyAlignment="1" applyProtection="1">
      <alignment horizontal="right" vertical="center"/>
      <protection/>
    </xf>
    <xf numFmtId="176" fontId="32" fillId="0" borderId="10" xfId="34" applyNumberFormat="1" applyFont="1" applyBorder="1" applyAlignment="1" applyProtection="1">
      <alignment horizontal="center" vertical="center"/>
      <protection locked="0"/>
    </xf>
    <xf numFmtId="0" fontId="31" fillId="0" borderId="0" xfId="34" applyFont="1" applyBorder="1" applyAlignment="1" applyProtection="1">
      <alignment vertical="center"/>
      <protection locked="0"/>
    </xf>
    <xf numFmtId="176" fontId="16" fillId="0" borderId="0" xfId="34" applyNumberFormat="1" applyFont="1" applyAlignment="1" applyProtection="1">
      <alignment vertical="center"/>
      <protection locked="0"/>
    </xf>
    <xf numFmtId="0" fontId="16" fillId="0" borderId="0" xfId="34" applyFont="1" applyFill="1" applyAlignment="1" applyProtection="1">
      <alignment vertical="center"/>
      <protection locked="0"/>
    </xf>
    <xf numFmtId="0" fontId="16" fillId="0" borderId="0" xfId="34" applyFont="1" applyAlignment="1" applyProtection="1">
      <alignment horizontal="center" vertical="center"/>
      <protection locked="0"/>
    </xf>
    <xf numFmtId="176" fontId="28" fillId="0" borderId="10" xfId="35" applyNumberFormat="1" applyFont="1" applyBorder="1" applyAlignment="1" applyProtection="1">
      <alignment horizontal="right" vertical="center"/>
      <protection/>
    </xf>
    <xf numFmtId="180" fontId="7" fillId="35" borderId="10" xfId="35" applyNumberFormat="1" applyFont="1" applyFill="1" applyBorder="1" applyAlignment="1" applyProtection="1">
      <alignment horizontal="right" vertical="center"/>
      <protection locked="0"/>
    </xf>
    <xf numFmtId="180" fontId="30" fillId="35" borderId="10" xfId="35" applyNumberFormat="1" applyFont="1" applyFill="1" applyBorder="1" applyAlignment="1" applyProtection="1">
      <alignment horizontal="right" vertical="center"/>
      <protection locked="0"/>
    </xf>
    <xf numFmtId="0" fontId="23" fillId="0" borderId="18" xfId="34" applyFon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>
      <alignment vertical="center"/>
    </xf>
    <xf numFmtId="195" fontId="0" fillId="0" borderId="0" xfId="0" applyNumberFormat="1" applyAlignment="1">
      <alignment vertical="center"/>
    </xf>
    <xf numFmtId="176" fontId="34" fillId="0" borderId="19" xfId="35" applyNumberFormat="1" applyFont="1" applyBorder="1" applyAlignment="1" applyProtection="1">
      <alignment horizontal="center" vertical="center"/>
      <protection/>
    </xf>
    <xf numFmtId="176" fontId="7" fillId="36" borderId="19" xfId="35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0" fillId="37" borderId="0" xfId="0" applyNumberFormat="1" applyFill="1" applyAlignment="1">
      <alignment vertical="center"/>
    </xf>
    <xf numFmtId="0" fontId="0" fillId="37" borderId="0" xfId="0" applyFill="1" applyAlignment="1">
      <alignment vertical="center"/>
    </xf>
    <xf numFmtId="181" fontId="3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80" fontId="30" fillId="34" borderId="10" xfId="35" applyNumberFormat="1" applyFont="1" applyFill="1" applyBorder="1" applyAlignment="1" applyProtection="1">
      <alignment horizontal="right" vertical="center"/>
      <protection locked="0"/>
    </xf>
    <xf numFmtId="180" fontId="30" fillId="0" borderId="10" xfId="35" applyNumberFormat="1" applyFont="1" applyBorder="1" applyAlignment="1" applyProtection="1">
      <alignment horizontal="right" vertical="center"/>
      <protection/>
    </xf>
    <xf numFmtId="180" fontId="30" fillId="0" borderId="10" xfId="35" applyNumberFormat="1" applyFont="1" applyBorder="1" applyAlignment="1" applyProtection="1">
      <alignment horizontal="right" vertical="center" wrapText="1"/>
      <protection/>
    </xf>
    <xf numFmtId="180" fontId="30" fillId="0" borderId="10" xfId="35" applyNumberFormat="1" applyFont="1" applyFill="1" applyBorder="1" applyAlignment="1" applyProtection="1">
      <alignment horizontal="right" vertical="center" wrapText="1"/>
      <protection locked="0"/>
    </xf>
    <xf numFmtId="0" fontId="6" fillId="0" borderId="19" xfId="34" applyFont="1" applyBorder="1" applyAlignment="1" applyProtection="1">
      <alignment horizontal="center" vertical="center"/>
      <protection locked="0"/>
    </xf>
    <xf numFmtId="192" fontId="36" fillId="0" borderId="10" xfId="34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0" xfId="34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76" fontId="5" fillId="38" borderId="10" xfId="0" applyNumberFormat="1" applyFont="1" applyFill="1" applyBorder="1" applyAlignment="1">
      <alignment vertical="center"/>
    </xf>
    <xf numFmtId="0" fontId="5" fillId="38" borderId="10" xfId="0" applyFont="1" applyFill="1" applyBorder="1" applyAlignment="1">
      <alignment horizontal="center" vertical="center"/>
    </xf>
    <xf numFmtId="176" fontId="5" fillId="38" borderId="10" xfId="33" applyNumberFormat="1" applyFont="1" applyFill="1" applyBorder="1">
      <alignment vertical="center"/>
      <protection/>
    </xf>
    <xf numFmtId="0" fontId="24" fillId="0" borderId="0" xfId="34" applyFont="1" applyAlignment="1" applyProtection="1">
      <alignment horizontal="center" vertical="center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7" fillId="0" borderId="14" xfId="34" applyFont="1" applyBorder="1" applyAlignment="1" applyProtection="1">
      <alignment horizontal="center" vertical="center" wrapText="1"/>
      <protection locked="0"/>
    </xf>
    <xf numFmtId="0" fontId="7" fillId="0" borderId="15" xfId="34" applyFont="1" applyBorder="1" applyAlignment="1" applyProtection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/>
      <protection locked="0"/>
    </xf>
    <xf numFmtId="0" fontId="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  <xf numFmtId="176" fontId="27" fillId="0" borderId="18" xfId="35" applyNumberFormat="1" applyFont="1" applyBorder="1" applyAlignment="1" applyProtection="1">
      <alignment horizontal="center" vertical="center"/>
      <protection/>
    </xf>
    <xf numFmtId="176" fontId="28" fillId="0" borderId="22" xfId="35" applyNumberFormat="1" applyFont="1" applyBorder="1" applyAlignment="1" applyProtection="1">
      <alignment horizontal="center" vertical="center"/>
      <protection/>
    </xf>
    <xf numFmtId="176" fontId="28" fillId="0" borderId="17" xfId="35" applyNumberFormat="1" applyFont="1" applyBorder="1" applyAlignment="1" applyProtection="1">
      <alignment horizontal="center" vertical="center"/>
      <protection/>
    </xf>
    <xf numFmtId="0" fontId="5" fillId="0" borderId="18" xfId="34" applyFont="1" applyBorder="1" applyAlignment="1" applyProtection="1">
      <alignment horizontal="center" vertical="center"/>
      <protection locked="0"/>
    </xf>
    <xf numFmtId="0" fontId="5" fillId="0" borderId="22" xfId="34" applyFont="1" applyBorder="1" applyAlignment="1" applyProtection="1">
      <alignment horizontal="center" vertical="center"/>
      <protection locked="0"/>
    </xf>
    <xf numFmtId="0" fontId="7" fillId="0" borderId="17" xfId="34" applyFont="1" applyBorder="1" applyAlignment="1">
      <alignment horizontal="center" vertical="center"/>
      <protection/>
    </xf>
    <xf numFmtId="0" fontId="7" fillId="0" borderId="22" xfId="34" applyFont="1" applyBorder="1" applyAlignment="1">
      <alignment horizontal="center" vertical="center"/>
      <protection/>
    </xf>
    <xf numFmtId="0" fontId="23" fillId="0" borderId="14" xfId="34" applyFont="1" applyBorder="1" applyAlignment="1" applyProtection="1">
      <alignment horizontal="center" vertical="center" wrapText="1"/>
      <protection locked="0"/>
    </xf>
    <xf numFmtId="0" fontId="26" fillId="0" borderId="16" xfId="34" applyFont="1" applyBorder="1" applyAlignment="1">
      <alignment horizontal="center" vertical="center"/>
      <protection/>
    </xf>
    <xf numFmtId="0" fontId="26" fillId="0" borderId="19" xfId="34" applyFont="1" applyBorder="1" applyAlignment="1">
      <alignment horizontal="center" vertical="center"/>
      <protection/>
    </xf>
    <xf numFmtId="0" fontId="7" fillId="0" borderId="23" xfId="34" applyFont="1" applyBorder="1" applyAlignment="1" applyProtection="1">
      <alignment horizontal="center" vertical="center"/>
      <protection locked="0"/>
    </xf>
    <xf numFmtId="0" fontId="7" fillId="0" borderId="24" xfId="34" applyFont="1" applyBorder="1" applyAlignment="1" applyProtection="1">
      <alignment horizontal="center" vertical="center"/>
      <protection locked="0"/>
    </xf>
    <xf numFmtId="181" fontId="9" fillId="0" borderId="12" xfId="0" applyNumberFormat="1" applyFont="1" applyBorder="1" applyAlignment="1">
      <alignment horizontal="left" vertical="center" wrapText="1"/>
    </xf>
    <xf numFmtId="181" fontId="9" fillId="0" borderId="0" xfId="0" applyNumberFormat="1" applyFont="1" applyBorder="1" applyAlignment="1">
      <alignment horizontal="left" vertical="center" wrapText="1"/>
    </xf>
    <xf numFmtId="181" fontId="9" fillId="0" borderId="13" xfId="0" applyNumberFormat="1" applyFont="1" applyBorder="1" applyAlignment="1">
      <alignment horizontal="left" vertical="center" wrapText="1"/>
    </xf>
    <xf numFmtId="183" fontId="21" fillId="0" borderId="25" xfId="0" applyNumberFormat="1" applyFont="1" applyBorder="1" applyAlignment="1">
      <alignment horizontal="center" vertical="center" textRotation="255"/>
    </xf>
    <xf numFmtId="183" fontId="21" fillId="0" borderId="26" xfId="0" applyNumberFormat="1" applyFont="1" applyBorder="1" applyAlignment="1">
      <alignment horizontal="center" vertical="center" textRotation="255"/>
    </xf>
    <xf numFmtId="183" fontId="21" fillId="0" borderId="27" xfId="0" applyNumberFormat="1" applyFont="1" applyBorder="1" applyAlignment="1">
      <alignment horizontal="center" vertical="center" textRotation="255"/>
    </xf>
    <xf numFmtId="181" fontId="9" fillId="0" borderId="12" xfId="0" applyNumberFormat="1" applyFont="1" applyBorder="1" applyAlignment="1">
      <alignment horizontal="left" vertical="center"/>
    </xf>
    <xf numFmtId="181" fontId="9" fillId="0" borderId="0" xfId="0" applyNumberFormat="1" applyFont="1" applyBorder="1" applyAlignment="1">
      <alignment horizontal="left" vertical="center"/>
    </xf>
    <xf numFmtId="181" fontId="9" fillId="0" borderId="13" xfId="0" applyNumberFormat="1" applyFont="1" applyBorder="1" applyAlignment="1">
      <alignment horizontal="left" vertical="center"/>
    </xf>
    <xf numFmtId="184" fontId="9" fillId="0" borderId="28" xfId="0" applyNumberFormat="1" applyFont="1" applyBorder="1" applyAlignment="1">
      <alignment horizontal="left" vertical="center" wrapText="1"/>
    </xf>
    <xf numFmtId="184" fontId="9" fillId="0" borderId="29" xfId="0" applyNumberFormat="1" applyFont="1" applyBorder="1" applyAlignment="1">
      <alignment horizontal="left" vertical="center" wrapText="1"/>
    </xf>
    <xf numFmtId="184" fontId="9" fillId="0" borderId="30" xfId="0" applyNumberFormat="1" applyFont="1" applyBorder="1" applyAlignment="1">
      <alignment horizontal="left" vertical="center" wrapText="1"/>
    </xf>
    <xf numFmtId="183" fontId="13" fillId="0" borderId="29" xfId="0" applyNumberFormat="1" applyFont="1" applyBorder="1" applyAlignment="1">
      <alignment horizontal="left" vertical="center"/>
    </xf>
    <xf numFmtId="38" fontId="15" fillId="39" borderId="25" xfId="0" applyNumberFormat="1" applyFont="1" applyFill="1" applyBorder="1" applyAlignment="1">
      <alignment horizontal="center" vertical="center"/>
    </xf>
    <xf numFmtId="38" fontId="15" fillId="39" borderId="27" xfId="0" applyNumberFormat="1" applyFont="1" applyFill="1" applyBorder="1" applyAlignment="1">
      <alignment horizontal="center" vertical="center"/>
    </xf>
    <xf numFmtId="38" fontId="15" fillId="40" borderId="11" xfId="0" applyNumberFormat="1" applyFont="1" applyFill="1" applyBorder="1" applyAlignment="1">
      <alignment horizontal="center" vertical="center"/>
    </xf>
    <xf numFmtId="38" fontId="15" fillId="39" borderId="11" xfId="0" applyNumberFormat="1" applyFont="1" applyFill="1" applyBorder="1" applyAlignment="1">
      <alignment horizontal="center" vertical="center"/>
    </xf>
    <xf numFmtId="183" fontId="14" fillId="41" borderId="11" xfId="0" applyNumberFormat="1" applyFont="1" applyFill="1" applyBorder="1" applyAlignment="1">
      <alignment horizontal="center" vertical="center" wrapText="1"/>
    </xf>
    <xf numFmtId="183" fontId="17" fillId="41" borderId="11" xfId="0" applyNumberFormat="1" applyFont="1" applyFill="1" applyBorder="1" applyAlignment="1">
      <alignment horizontal="center" vertical="center" wrapText="1"/>
    </xf>
    <xf numFmtId="38" fontId="15" fillId="38" borderId="11" xfId="0" applyNumberFormat="1" applyFont="1" applyFill="1" applyBorder="1" applyAlignment="1">
      <alignment horizontal="center" vertical="center"/>
    </xf>
    <xf numFmtId="181" fontId="10" fillId="41" borderId="11" xfId="0" applyNumberFormat="1" applyFont="1" applyFill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8年度約聘僱及臨時薪資保費標準(含二代健保補充保費)" xfId="33"/>
    <cellStyle name="一般_108社工工作-人事費計算表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44134\&#20849;&#29992;&#30879;\109&#24180;&#38928;&#31639;\109&#27491;&#24335;&#20154;&#20107;&#36027;&#35336;&#31639;\&#30332;&#25991;&#21312;\&#32232;&#21015;&#20381;&#25818;\109&#24180;&#24230;&#32004;&#32856;&#20721;&#21450;&#33256;&#26178;&#34218;&#36039;&#20445;&#36027;&#27161;&#28310;(&#21547;&#20108;&#20195;&#20581;&#20445;&#35036;&#20805;&#20445;&#3602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9約聘僱及臨時人員"/>
      <sheetName val="109約聘僱-一般性社工"/>
      <sheetName val="109約聘僱-保護性社工"/>
      <sheetName val="勞健保保費對照表 (本國人)"/>
    </sheetNames>
    <sheetDataSet>
      <sheetData sheetId="3">
        <row r="2">
          <cell r="O2">
            <v>0.0191</v>
          </cell>
        </row>
        <row r="3">
          <cell r="O3">
            <v>0.0016</v>
          </cell>
        </row>
        <row r="4">
          <cell r="A4">
            <v>1</v>
          </cell>
          <cell r="B4">
            <v>23100</v>
          </cell>
          <cell r="C4">
            <v>508</v>
          </cell>
          <cell r="D4">
            <v>1779</v>
          </cell>
          <cell r="E4">
            <v>325</v>
          </cell>
          <cell r="F4">
            <v>1047</v>
          </cell>
          <cell r="G4">
            <v>833</v>
          </cell>
          <cell r="H4">
            <v>2826</v>
          </cell>
          <cell r="I4">
            <v>1</v>
          </cell>
          <cell r="O4">
            <v>0.00025</v>
          </cell>
        </row>
        <row r="5">
          <cell r="A5">
            <v>2</v>
          </cell>
          <cell r="B5">
            <v>24000</v>
          </cell>
          <cell r="C5">
            <v>528</v>
          </cell>
          <cell r="D5">
            <v>1848</v>
          </cell>
          <cell r="E5">
            <v>338</v>
          </cell>
          <cell r="F5">
            <v>1087</v>
          </cell>
          <cell r="G5">
            <v>866</v>
          </cell>
          <cell r="H5">
            <v>2935</v>
          </cell>
          <cell r="I5">
            <v>2</v>
          </cell>
        </row>
        <row r="6">
          <cell r="A6">
            <v>3</v>
          </cell>
          <cell r="B6">
            <v>25200</v>
          </cell>
          <cell r="C6">
            <v>554</v>
          </cell>
          <cell r="D6">
            <v>1940</v>
          </cell>
          <cell r="E6">
            <v>355</v>
          </cell>
          <cell r="F6">
            <v>1142</v>
          </cell>
          <cell r="G6">
            <v>909</v>
          </cell>
          <cell r="H6">
            <v>3082</v>
          </cell>
          <cell r="I6">
            <v>3</v>
          </cell>
        </row>
        <row r="7">
          <cell r="A7">
            <v>4</v>
          </cell>
          <cell r="B7">
            <v>26400</v>
          </cell>
          <cell r="C7">
            <v>581</v>
          </cell>
          <cell r="D7">
            <v>2033</v>
          </cell>
          <cell r="E7">
            <v>371</v>
          </cell>
          <cell r="F7">
            <v>1196</v>
          </cell>
          <cell r="G7">
            <v>952</v>
          </cell>
          <cell r="H7">
            <v>3229</v>
          </cell>
          <cell r="I7">
            <v>4</v>
          </cell>
        </row>
        <row r="8">
          <cell r="A8">
            <v>5</v>
          </cell>
          <cell r="B8">
            <v>27600</v>
          </cell>
          <cell r="C8">
            <v>607</v>
          </cell>
          <cell r="D8">
            <v>2125</v>
          </cell>
          <cell r="E8">
            <v>388</v>
          </cell>
          <cell r="F8">
            <v>1250</v>
          </cell>
          <cell r="G8">
            <v>995</v>
          </cell>
          <cell r="H8">
            <v>3375</v>
          </cell>
          <cell r="I8">
            <v>5</v>
          </cell>
        </row>
        <row r="9">
          <cell r="A9">
            <v>6</v>
          </cell>
          <cell r="B9">
            <v>28800</v>
          </cell>
          <cell r="C9">
            <v>634</v>
          </cell>
          <cell r="D9">
            <v>2218</v>
          </cell>
          <cell r="E9">
            <v>405</v>
          </cell>
          <cell r="F9">
            <v>1305</v>
          </cell>
          <cell r="G9">
            <v>1039</v>
          </cell>
          <cell r="H9">
            <v>3523</v>
          </cell>
          <cell r="I9">
            <v>6</v>
          </cell>
        </row>
        <row r="10">
          <cell r="A10">
            <v>7</v>
          </cell>
          <cell r="B10">
            <v>30300</v>
          </cell>
          <cell r="C10">
            <v>667</v>
          </cell>
          <cell r="D10">
            <v>2333</v>
          </cell>
          <cell r="E10">
            <v>426</v>
          </cell>
          <cell r="F10">
            <v>1373</v>
          </cell>
          <cell r="G10">
            <v>1093</v>
          </cell>
          <cell r="H10">
            <v>3706</v>
          </cell>
          <cell r="I10">
            <v>7</v>
          </cell>
        </row>
        <row r="11">
          <cell r="A11">
            <v>8</v>
          </cell>
          <cell r="B11">
            <v>31800</v>
          </cell>
          <cell r="C11">
            <v>700</v>
          </cell>
          <cell r="D11">
            <v>2449</v>
          </cell>
          <cell r="E11">
            <v>447</v>
          </cell>
          <cell r="F11">
            <v>1441</v>
          </cell>
          <cell r="G11">
            <v>1147</v>
          </cell>
          <cell r="H11">
            <v>3890</v>
          </cell>
          <cell r="I11">
            <v>8</v>
          </cell>
        </row>
        <row r="12">
          <cell r="A12">
            <v>9</v>
          </cell>
          <cell r="B12">
            <v>33300</v>
          </cell>
          <cell r="C12">
            <v>733</v>
          </cell>
          <cell r="D12">
            <v>2564</v>
          </cell>
          <cell r="E12">
            <v>469</v>
          </cell>
          <cell r="F12">
            <v>1509</v>
          </cell>
          <cell r="G12">
            <v>1202</v>
          </cell>
          <cell r="H12">
            <v>4073</v>
          </cell>
          <cell r="I12">
            <v>9</v>
          </cell>
        </row>
        <row r="13">
          <cell r="A13">
            <v>10</v>
          </cell>
          <cell r="B13">
            <v>34800</v>
          </cell>
          <cell r="C13">
            <v>766</v>
          </cell>
          <cell r="D13">
            <v>2680</v>
          </cell>
          <cell r="E13">
            <v>490</v>
          </cell>
          <cell r="F13">
            <v>1577</v>
          </cell>
          <cell r="G13">
            <v>1256</v>
          </cell>
          <cell r="H13">
            <v>4257</v>
          </cell>
          <cell r="I13">
            <v>10</v>
          </cell>
        </row>
        <row r="14">
          <cell r="A14">
            <v>11</v>
          </cell>
          <cell r="B14">
            <v>36300</v>
          </cell>
          <cell r="C14">
            <v>799</v>
          </cell>
          <cell r="D14">
            <v>2795</v>
          </cell>
          <cell r="E14">
            <v>511</v>
          </cell>
          <cell r="F14">
            <v>1645</v>
          </cell>
          <cell r="G14">
            <v>1310</v>
          </cell>
          <cell r="H14">
            <v>4440</v>
          </cell>
          <cell r="I14">
            <v>11</v>
          </cell>
        </row>
        <row r="15">
          <cell r="A15">
            <v>12</v>
          </cell>
          <cell r="B15">
            <v>38200</v>
          </cell>
          <cell r="C15">
            <v>840</v>
          </cell>
          <cell r="D15">
            <v>2941</v>
          </cell>
          <cell r="E15">
            <v>537</v>
          </cell>
          <cell r="F15">
            <v>1731</v>
          </cell>
          <cell r="G15">
            <v>1377</v>
          </cell>
          <cell r="H15">
            <v>4672</v>
          </cell>
          <cell r="I15">
            <v>12</v>
          </cell>
        </row>
        <row r="16">
          <cell r="A16">
            <v>13</v>
          </cell>
          <cell r="B16">
            <v>40100</v>
          </cell>
          <cell r="C16">
            <v>882</v>
          </cell>
          <cell r="D16">
            <v>3088</v>
          </cell>
          <cell r="E16">
            <v>564</v>
          </cell>
          <cell r="F16">
            <v>1817</v>
          </cell>
          <cell r="G16">
            <v>1446</v>
          </cell>
          <cell r="H16">
            <v>4905</v>
          </cell>
          <cell r="I16">
            <v>13</v>
          </cell>
        </row>
        <row r="17">
          <cell r="A17">
            <v>14</v>
          </cell>
          <cell r="B17">
            <v>42000</v>
          </cell>
          <cell r="C17">
            <v>924</v>
          </cell>
          <cell r="D17">
            <v>3234</v>
          </cell>
          <cell r="E17">
            <v>591</v>
          </cell>
          <cell r="F17">
            <v>1903</v>
          </cell>
          <cell r="G17">
            <v>1515</v>
          </cell>
          <cell r="H17">
            <v>5137</v>
          </cell>
          <cell r="I17">
            <v>14</v>
          </cell>
        </row>
        <row r="18">
          <cell r="A18">
            <v>15</v>
          </cell>
          <cell r="B18">
            <v>43900</v>
          </cell>
          <cell r="C18">
            <v>966</v>
          </cell>
          <cell r="D18">
            <v>3380</v>
          </cell>
          <cell r="E18">
            <v>618</v>
          </cell>
          <cell r="F18">
            <v>1989</v>
          </cell>
          <cell r="G18">
            <v>1584</v>
          </cell>
          <cell r="H18">
            <v>5369</v>
          </cell>
          <cell r="I18">
            <v>15</v>
          </cell>
        </row>
        <row r="19">
          <cell r="A19">
            <v>16</v>
          </cell>
          <cell r="B19">
            <v>45800</v>
          </cell>
          <cell r="C19">
            <v>1008</v>
          </cell>
          <cell r="D19">
            <v>3527</v>
          </cell>
          <cell r="E19">
            <v>644</v>
          </cell>
          <cell r="F19">
            <v>2075</v>
          </cell>
          <cell r="G19">
            <v>1652</v>
          </cell>
          <cell r="H19">
            <v>5602</v>
          </cell>
          <cell r="I19">
            <v>16</v>
          </cell>
        </row>
        <row r="20">
          <cell r="A20">
            <v>17</v>
          </cell>
          <cell r="B20">
            <v>48200</v>
          </cell>
          <cell r="C20">
            <v>1008</v>
          </cell>
          <cell r="D20">
            <v>3527</v>
          </cell>
          <cell r="E20">
            <v>678</v>
          </cell>
          <cell r="F20">
            <v>2184</v>
          </cell>
          <cell r="G20">
            <v>1686</v>
          </cell>
          <cell r="H20">
            <v>5711</v>
          </cell>
          <cell r="I20">
            <v>17</v>
          </cell>
        </row>
        <row r="21">
          <cell r="A21">
            <v>18</v>
          </cell>
          <cell r="B21">
            <v>50600</v>
          </cell>
          <cell r="C21">
            <v>1008</v>
          </cell>
          <cell r="D21">
            <v>3527</v>
          </cell>
          <cell r="E21">
            <v>712</v>
          </cell>
          <cell r="F21">
            <v>2292</v>
          </cell>
          <cell r="G21">
            <v>1720</v>
          </cell>
          <cell r="H21">
            <v>5819</v>
          </cell>
          <cell r="I21">
            <v>18</v>
          </cell>
        </row>
        <row r="22">
          <cell r="A22">
            <v>19</v>
          </cell>
          <cell r="B22">
            <v>53000</v>
          </cell>
          <cell r="C22">
            <v>1008</v>
          </cell>
          <cell r="D22">
            <v>3527</v>
          </cell>
          <cell r="E22">
            <v>746</v>
          </cell>
          <cell r="F22">
            <v>2401</v>
          </cell>
          <cell r="G22">
            <v>1754</v>
          </cell>
          <cell r="H22">
            <v>5928</v>
          </cell>
          <cell r="I22">
            <v>19</v>
          </cell>
        </row>
        <row r="23">
          <cell r="A23">
            <v>20</v>
          </cell>
          <cell r="B23">
            <v>55400</v>
          </cell>
          <cell r="C23">
            <v>1008</v>
          </cell>
          <cell r="D23">
            <v>3527</v>
          </cell>
          <cell r="E23">
            <v>779</v>
          </cell>
          <cell r="F23">
            <v>2510</v>
          </cell>
          <cell r="G23">
            <v>1787</v>
          </cell>
          <cell r="H23">
            <v>6037</v>
          </cell>
          <cell r="I23">
            <v>20</v>
          </cell>
        </row>
        <row r="24">
          <cell r="A24">
            <v>21</v>
          </cell>
          <cell r="B24">
            <v>57800</v>
          </cell>
          <cell r="C24">
            <v>1008</v>
          </cell>
          <cell r="D24">
            <v>3527</v>
          </cell>
          <cell r="E24">
            <v>813</v>
          </cell>
          <cell r="F24">
            <v>2619</v>
          </cell>
          <cell r="G24">
            <v>1821</v>
          </cell>
          <cell r="H24">
            <v>6146</v>
          </cell>
          <cell r="I24">
            <v>21</v>
          </cell>
        </row>
        <row r="25">
          <cell r="A25">
            <v>22</v>
          </cell>
          <cell r="B25">
            <v>60800</v>
          </cell>
          <cell r="C25">
            <v>1008</v>
          </cell>
          <cell r="D25">
            <v>3527</v>
          </cell>
          <cell r="E25">
            <v>855</v>
          </cell>
          <cell r="F25">
            <v>2755</v>
          </cell>
          <cell r="G25">
            <v>1863</v>
          </cell>
          <cell r="H25">
            <v>6282</v>
          </cell>
          <cell r="I25">
            <v>22</v>
          </cell>
        </row>
        <row r="26">
          <cell r="A26">
            <v>23</v>
          </cell>
          <cell r="B26">
            <v>63800</v>
          </cell>
          <cell r="C26">
            <v>1008</v>
          </cell>
          <cell r="D26">
            <v>3527</v>
          </cell>
          <cell r="E26">
            <v>898</v>
          </cell>
          <cell r="F26">
            <v>2890</v>
          </cell>
          <cell r="G26">
            <v>1906</v>
          </cell>
          <cell r="H26">
            <v>6417</v>
          </cell>
          <cell r="I26">
            <v>23</v>
          </cell>
        </row>
        <row r="27">
          <cell r="A27">
            <v>24</v>
          </cell>
          <cell r="B27">
            <v>66800</v>
          </cell>
          <cell r="C27">
            <v>1008</v>
          </cell>
          <cell r="D27">
            <v>3527</v>
          </cell>
          <cell r="E27">
            <v>940</v>
          </cell>
          <cell r="F27">
            <v>3026</v>
          </cell>
          <cell r="G27">
            <v>1948</v>
          </cell>
          <cell r="H27">
            <v>6553</v>
          </cell>
          <cell r="I27">
            <v>24</v>
          </cell>
        </row>
        <row r="28">
          <cell r="A28">
            <v>25</v>
          </cell>
          <cell r="B28">
            <v>69800</v>
          </cell>
          <cell r="C28">
            <v>1008</v>
          </cell>
          <cell r="D28">
            <v>3527</v>
          </cell>
          <cell r="E28">
            <v>982</v>
          </cell>
          <cell r="F28">
            <v>3162</v>
          </cell>
          <cell r="G28">
            <v>1990</v>
          </cell>
          <cell r="H28">
            <v>6689</v>
          </cell>
          <cell r="I28">
            <v>25</v>
          </cell>
        </row>
        <row r="29">
          <cell r="A29">
            <v>26</v>
          </cell>
          <cell r="B29">
            <v>72800</v>
          </cell>
          <cell r="C29">
            <v>1008</v>
          </cell>
          <cell r="D29">
            <v>3527</v>
          </cell>
          <cell r="E29">
            <v>1024</v>
          </cell>
          <cell r="F29">
            <v>3298</v>
          </cell>
          <cell r="G29">
            <v>2032</v>
          </cell>
          <cell r="H29">
            <v>6825</v>
          </cell>
          <cell r="I29">
            <v>26</v>
          </cell>
        </row>
        <row r="30">
          <cell r="A30">
            <v>27</v>
          </cell>
          <cell r="B30">
            <v>76500</v>
          </cell>
          <cell r="C30">
            <v>1008</v>
          </cell>
          <cell r="D30">
            <v>3527</v>
          </cell>
          <cell r="E30">
            <v>1076</v>
          </cell>
          <cell r="F30">
            <v>3466</v>
          </cell>
          <cell r="G30">
            <v>2084</v>
          </cell>
          <cell r="H30">
            <v>6993</v>
          </cell>
          <cell r="I30">
            <v>27</v>
          </cell>
        </row>
        <row r="31">
          <cell r="A31">
            <v>28</v>
          </cell>
          <cell r="B31">
            <v>80200</v>
          </cell>
          <cell r="C31">
            <v>1008</v>
          </cell>
          <cell r="D31">
            <v>3527</v>
          </cell>
          <cell r="E31">
            <v>1128</v>
          </cell>
          <cell r="F31">
            <v>3633</v>
          </cell>
          <cell r="G31">
            <v>2136</v>
          </cell>
          <cell r="H31">
            <v>7160</v>
          </cell>
          <cell r="I31">
            <v>28</v>
          </cell>
        </row>
        <row r="32">
          <cell r="A32">
            <v>29</v>
          </cell>
          <cell r="B32">
            <v>83900</v>
          </cell>
          <cell r="C32">
            <v>1008</v>
          </cell>
          <cell r="D32">
            <v>3527</v>
          </cell>
          <cell r="E32">
            <v>1180</v>
          </cell>
          <cell r="F32">
            <v>3801</v>
          </cell>
          <cell r="G32">
            <v>2188</v>
          </cell>
          <cell r="H32">
            <v>7328</v>
          </cell>
          <cell r="I32">
            <v>29</v>
          </cell>
        </row>
        <row r="33">
          <cell r="A33">
            <v>30</v>
          </cell>
          <cell r="B33">
            <v>87600</v>
          </cell>
          <cell r="C33">
            <v>1008</v>
          </cell>
          <cell r="D33">
            <v>3527</v>
          </cell>
          <cell r="E33">
            <v>1233</v>
          </cell>
          <cell r="F33">
            <v>3969</v>
          </cell>
          <cell r="G33">
            <v>2241</v>
          </cell>
          <cell r="H33">
            <v>7496</v>
          </cell>
          <cell r="I33">
            <v>30</v>
          </cell>
        </row>
        <row r="34">
          <cell r="A34">
            <v>31</v>
          </cell>
          <cell r="B34">
            <v>92100</v>
          </cell>
          <cell r="C34">
            <v>1008</v>
          </cell>
          <cell r="D34">
            <v>3527</v>
          </cell>
          <cell r="E34">
            <v>1296</v>
          </cell>
          <cell r="F34">
            <v>4173</v>
          </cell>
          <cell r="G34">
            <v>2304</v>
          </cell>
          <cell r="H34">
            <v>7700</v>
          </cell>
          <cell r="I34">
            <v>31</v>
          </cell>
        </row>
        <row r="35">
          <cell r="A35">
            <v>32</v>
          </cell>
          <cell r="B35">
            <v>96600</v>
          </cell>
          <cell r="C35">
            <v>1008</v>
          </cell>
          <cell r="D35">
            <v>3527</v>
          </cell>
          <cell r="E35">
            <v>1359</v>
          </cell>
          <cell r="F35">
            <v>4377</v>
          </cell>
          <cell r="G35">
            <v>2367</v>
          </cell>
          <cell r="H35">
            <v>7904</v>
          </cell>
          <cell r="I35">
            <v>32</v>
          </cell>
        </row>
        <row r="36">
          <cell r="A36">
            <v>33</v>
          </cell>
          <cell r="B36">
            <v>101100</v>
          </cell>
          <cell r="C36">
            <v>1008</v>
          </cell>
          <cell r="D36">
            <v>3527</v>
          </cell>
          <cell r="E36">
            <v>1422</v>
          </cell>
          <cell r="F36">
            <v>4580</v>
          </cell>
          <cell r="G36">
            <v>2430</v>
          </cell>
          <cell r="H36">
            <v>8107</v>
          </cell>
          <cell r="I36">
            <v>33</v>
          </cell>
        </row>
        <row r="37">
          <cell r="A37">
            <v>34</v>
          </cell>
          <cell r="B37">
            <v>105600</v>
          </cell>
          <cell r="C37">
            <v>1008</v>
          </cell>
          <cell r="D37">
            <v>3527</v>
          </cell>
          <cell r="E37">
            <v>1486</v>
          </cell>
          <cell r="F37">
            <v>4784</v>
          </cell>
          <cell r="G37">
            <v>2494</v>
          </cell>
          <cell r="H37">
            <v>8311</v>
          </cell>
          <cell r="I37">
            <v>34</v>
          </cell>
        </row>
        <row r="38">
          <cell r="A38">
            <v>35</v>
          </cell>
          <cell r="B38">
            <v>110100</v>
          </cell>
          <cell r="C38">
            <v>1008</v>
          </cell>
          <cell r="D38">
            <v>3527</v>
          </cell>
          <cell r="E38">
            <v>1549</v>
          </cell>
          <cell r="F38">
            <v>4988</v>
          </cell>
          <cell r="G38">
            <v>2557</v>
          </cell>
          <cell r="H38">
            <v>8515</v>
          </cell>
          <cell r="I38">
            <v>35</v>
          </cell>
        </row>
        <row r="39">
          <cell r="A39">
            <v>36</v>
          </cell>
          <cell r="B39">
            <v>115500</v>
          </cell>
          <cell r="C39">
            <v>1008</v>
          </cell>
          <cell r="D39">
            <v>3527</v>
          </cell>
          <cell r="E39">
            <v>1625</v>
          </cell>
          <cell r="F39">
            <v>5233</v>
          </cell>
          <cell r="G39">
            <v>2633</v>
          </cell>
          <cell r="H39">
            <v>8760</v>
          </cell>
          <cell r="I39">
            <v>36</v>
          </cell>
        </row>
        <row r="40">
          <cell r="A40">
            <v>37</v>
          </cell>
          <cell r="B40">
            <v>120900</v>
          </cell>
          <cell r="C40">
            <v>1008</v>
          </cell>
          <cell r="D40">
            <v>3527</v>
          </cell>
          <cell r="E40">
            <v>1701</v>
          </cell>
          <cell r="F40">
            <v>5477</v>
          </cell>
          <cell r="G40">
            <v>2709</v>
          </cell>
          <cell r="H40">
            <v>9004</v>
          </cell>
          <cell r="I40">
            <v>37</v>
          </cell>
        </row>
        <row r="41">
          <cell r="A41">
            <v>38</v>
          </cell>
          <cell r="B41">
            <v>126300</v>
          </cell>
          <cell r="C41">
            <v>1008</v>
          </cell>
          <cell r="D41">
            <v>3527</v>
          </cell>
          <cell r="E41">
            <v>1777</v>
          </cell>
          <cell r="F41">
            <v>5722</v>
          </cell>
          <cell r="G41">
            <v>2785</v>
          </cell>
          <cell r="H41">
            <v>9249</v>
          </cell>
          <cell r="I41">
            <v>38</v>
          </cell>
        </row>
        <row r="42">
          <cell r="A42">
            <v>39</v>
          </cell>
          <cell r="B42">
            <v>131700</v>
          </cell>
          <cell r="C42">
            <v>1008</v>
          </cell>
          <cell r="D42">
            <v>3527</v>
          </cell>
          <cell r="E42">
            <v>1853</v>
          </cell>
          <cell r="F42">
            <v>5967</v>
          </cell>
          <cell r="G42">
            <v>2861</v>
          </cell>
          <cell r="H42">
            <v>9494</v>
          </cell>
          <cell r="I42">
            <v>39</v>
          </cell>
        </row>
        <row r="43">
          <cell r="A43">
            <v>40</v>
          </cell>
          <cell r="B43">
            <v>137100</v>
          </cell>
          <cell r="C43">
            <v>1008</v>
          </cell>
          <cell r="D43">
            <v>3527</v>
          </cell>
          <cell r="E43">
            <v>1929</v>
          </cell>
          <cell r="F43">
            <v>6211</v>
          </cell>
          <cell r="G43">
            <v>2937</v>
          </cell>
          <cell r="H43">
            <v>9738</v>
          </cell>
          <cell r="I43">
            <v>40</v>
          </cell>
        </row>
        <row r="44">
          <cell r="A44">
            <v>41</v>
          </cell>
          <cell r="B44">
            <v>142500</v>
          </cell>
          <cell r="C44">
            <v>1008</v>
          </cell>
          <cell r="D44">
            <v>3527</v>
          </cell>
          <cell r="E44">
            <v>2005</v>
          </cell>
          <cell r="F44">
            <v>6456</v>
          </cell>
          <cell r="G44">
            <v>3013</v>
          </cell>
          <cell r="H44">
            <v>9983</v>
          </cell>
          <cell r="I44">
            <v>41</v>
          </cell>
        </row>
        <row r="45">
          <cell r="A45">
            <v>42</v>
          </cell>
          <cell r="B45">
            <v>147900</v>
          </cell>
          <cell r="C45">
            <v>1008</v>
          </cell>
          <cell r="D45">
            <v>3527</v>
          </cell>
          <cell r="E45">
            <v>2081</v>
          </cell>
          <cell r="F45">
            <v>6701</v>
          </cell>
          <cell r="G45">
            <v>3089</v>
          </cell>
          <cell r="H45">
            <v>10228</v>
          </cell>
          <cell r="I45">
            <v>42</v>
          </cell>
        </row>
        <row r="46">
          <cell r="A46">
            <v>43</v>
          </cell>
          <cell r="B46">
            <v>150000</v>
          </cell>
          <cell r="C46">
            <v>1008</v>
          </cell>
          <cell r="D46">
            <v>3527</v>
          </cell>
          <cell r="E46">
            <v>2111</v>
          </cell>
          <cell r="F46">
            <v>6796</v>
          </cell>
          <cell r="G46">
            <v>3119</v>
          </cell>
          <cell r="H46">
            <v>10323</v>
          </cell>
          <cell r="I46">
            <v>43</v>
          </cell>
        </row>
        <row r="47">
          <cell r="A47">
            <v>44</v>
          </cell>
          <cell r="B47">
            <v>156400</v>
          </cell>
          <cell r="C47">
            <v>1008</v>
          </cell>
          <cell r="D47">
            <v>3527</v>
          </cell>
          <cell r="E47">
            <v>2201</v>
          </cell>
          <cell r="F47">
            <v>7086</v>
          </cell>
          <cell r="G47">
            <v>3209</v>
          </cell>
          <cell r="H47">
            <v>10613</v>
          </cell>
          <cell r="I47">
            <v>44</v>
          </cell>
        </row>
        <row r="48">
          <cell r="A48">
            <v>45</v>
          </cell>
          <cell r="B48">
            <v>162800</v>
          </cell>
          <cell r="C48">
            <v>1008</v>
          </cell>
          <cell r="D48">
            <v>3527</v>
          </cell>
          <cell r="E48">
            <v>2291</v>
          </cell>
          <cell r="F48">
            <v>7376</v>
          </cell>
          <cell r="G48">
            <v>3299</v>
          </cell>
          <cell r="H48">
            <v>10903</v>
          </cell>
          <cell r="I48">
            <v>45</v>
          </cell>
        </row>
        <row r="49">
          <cell r="A49">
            <v>46</v>
          </cell>
          <cell r="B49">
            <v>169200</v>
          </cell>
          <cell r="C49">
            <v>1008</v>
          </cell>
          <cell r="D49">
            <v>3527</v>
          </cell>
          <cell r="E49">
            <v>2381</v>
          </cell>
          <cell r="F49">
            <v>7666</v>
          </cell>
          <cell r="G49">
            <v>3389</v>
          </cell>
          <cell r="H49">
            <v>11193</v>
          </cell>
          <cell r="I49">
            <v>46</v>
          </cell>
        </row>
        <row r="50">
          <cell r="A50">
            <v>47</v>
          </cell>
          <cell r="B50">
            <v>175600</v>
          </cell>
          <cell r="C50">
            <v>1008</v>
          </cell>
          <cell r="D50">
            <v>3527</v>
          </cell>
          <cell r="E50">
            <v>2471</v>
          </cell>
          <cell r="F50">
            <v>7956</v>
          </cell>
          <cell r="G50">
            <v>3479</v>
          </cell>
          <cell r="H50">
            <v>11483</v>
          </cell>
          <cell r="I50">
            <v>47</v>
          </cell>
        </row>
        <row r="51">
          <cell r="A51">
            <v>48</v>
          </cell>
          <cell r="B51">
            <v>182000</v>
          </cell>
          <cell r="C51">
            <v>1008</v>
          </cell>
          <cell r="D51">
            <v>3527</v>
          </cell>
          <cell r="E51">
            <v>2561</v>
          </cell>
          <cell r="F51">
            <v>8246</v>
          </cell>
          <cell r="G51">
            <v>3569</v>
          </cell>
          <cell r="H51">
            <v>11773</v>
          </cell>
          <cell r="I51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38" sqref="M38"/>
    </sheetView>
  </sheetViews>
  <sheetFormatPr defaultColWidth="9.00390625" defaultRowHeight="16.5"/>
  <cols>
    <col min="1" max="1" width="12.375" style="29" customWidth="1"/>
    <col min="2" max="2" width="7.125" style="29" bestFit="1" customWidth="1"/>
    <col min="3" max="3" width="10.00390625" style="29" bestFit="1" customWidth="1"/>
    <col min="4" max="4" width="5.875" style="56" bestFit="1" customWidth="1"/>
    <col min="5" max="5" width="7.50390625" style="29" bestFit="1" customWidth="1"/>
    <col min="6" max="6" width="10.00390625" style="29" bestFit="1" customWidth="1"/>
    <col min="7" max="7" width="5.875" style="29" bestFit="1" customWidth="1"/>
    <col min="8" max="8" width="7.50390625" style="29" bestFit="1" customWidth="1"/>
    <col min="9" max="9" width="10.00390625" style="29" bestFit="1" customWidth="1"/>
    <col min="10" max="10" width="6.75390625" style="29" bestFit="1" customWidth="1"/>
    <col min="11" max="11" width="10.00390625" style="29" bestFit="1" customWidth="1"/>
    <col min="12" max="12" width="5.875" style="56" bestFit="1" customWidth="1"/>
    <col min="13" max="14" width="10.00390625" style="56" bestFit="1" customWidth="1"/>
    <col min="15" max="15" width="5.875" style="29" bestFit="1" customWidth="1"/>
    <col min="16" max="16" width="10.00390625" style="29" bestFit="1" customWidth="1"/>
    <col min="17" max="17" width="12.25390625" style="29" bestFit="1" customWidth="1"/>
    <col min="18" max="18" width="10.875" style="29" bestFit="1" customWidth="1"/>
    <col min="19" max="19" width="9.375" style="29" bestFit="1" customWidth="1"/>
    <col min="20" max="20" width="10.00390625" style="29" bestFit="1" customWidth="1"/>
    <col min="21" max="21" width="5.875" style="29" bestFit="1" customWidth="1"/>
    <col min="22" max="22" width="9.50390625" style="29" bestFit="1" customWidth="1"/>
    <col min="23" max="23" width="19.375" style="29" bestFit="1" customWidth="1"/>
    <col min="24" max="24" width="6.50390625" style="57" bestFit="1" customWidth="1"/>
    <col min="25" max="25" width="3.25390625" style="29" customWidth="1"/>
    <col min="26" max="27" width="2.625" style="29" customWidth="1"/>
    <col min="28" max="16384" width="9.00390625" style="29" customWidth="1"/>
  </cols>
  <sheetData>
    <row r="1" spans="1:24" s="15" customFormat="1" ht="24" customHeight="1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s="15" customFormat="1" ht="24" customHeight="1">
      <c r="A2" s="95" t="s">
        <v>79</v>
      </c>
      <c r="B2" s="96"/>
      <c r="C2" s="96"/>
      <c r="D2" s="96"/>
      <c r="E2" s="96"/>
      <c r="F2" s="97" t="s">
        <v>77</v>
      </c>
      <c r="G2" s="96"/>
      <c r="H2" s="96"/>
      <c r="I2" s="96" t="s">
        <v>78</v>
      </c>
      <c r="J2" s="96"/>
      <c r="K2" s="97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s="15" customFormat="1" ht="24" customHeight="1">
      <c r="A3" s="16"/>
      <c r="B3" s="16"/>
      <c r="C3" s="111" t="s">
        <v>14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3"/>
      <c r="T3" s="114"/>
      <c r="U3" s="114"/>
      <c r="V3" s="114"/>
      <c r="W3" s="115" t="s">
        <v>61</v>
      </c>
      <c r="X3" s="105" t="s">
        <v>15</v>
      </c>
    </row>
    <row r="4" spans="1:25" s="15" customFormat="1" ht="24" customHeight="1">
      <c r="A4" s="87"/>
      <c r="B4" s="87"/>
      <c r="C4" s="105" t="s">
        <v>54</v>
      </c>
      <c r="D4" s="106"/>
      <c r="E4" s="106"/>
      <c r="F4" s="107" t="s">
        <v>55</v>
      </c>
      <c r="G4" s="103"/>
      <c r="H4" s="103"/>
      <c r="I4" s="102" t="s">
        <v>16</v>
      </c>
      <c r="J4" s="103"/>
      <c r="K4" s="103"/>
      <c r="L4" s="103"/>
      <c r="M4" s="103"/>
      <c r="N4" s="103"/>
      <c r="O4" s="103"/>
      <c r="P4" s="104"/>
      <c r="Q4" s="104"/>
      <c r="R4" s="17" t="s">
        <v>17</v>
      </c>
      <c r="S4" s="18" t="s">
        <v>18</v>
      </c>
      <c r="T4" s="108" t="s">
        <v>13</v>
      </c>
      <c r="U4" s="109"/>
      <c r="V4" s="110"/>
      <c r="W4" s="116"/>
      <c r="X4" s="118"/>
      <c r="Y4" s="19"/>
    </row>
    <row r="5" spans="1:25" s="15" customFormat="1" ht="27" customHeight="1">
      <c r="A5" s="20"/>
      <c r="B5" s="20" t="s">
        <v>52</v>
      </c>
      <c r="C5" s="21" t="s">
        <v>53</v>
      </c>
      <c r="D5" s="22" t="s">
        <v>20</v>
      </c>
      <c r="E5" s="21" t="s">
        <v>21</v>
      </c>
      <c r="F5" s="23" t="s">
        <v>19</v>
      </c>
      <c r="G5" s="21" t="s">
        <v>20</v>
      </c>
      <c r="H5" s="21" t="s">
        <v>56</v>
      </c>
      <c r="I5" s="21" t="s">
        <v>22</v>
      </c>
      <c r="J5" s="24" t="s">
        <v>30</v>
      </c>
      <c r="K5" s="24" t="s">
        <v>23</v>
      </c>
      <c r="L5" s="22" t="s">
        <v>20</v>
      </c>
      <c r="M5" s="22" t="s">
        <v>24</v>
      </c>
      <c r="N5" s="21" t="s">
        <v>25</v>
      </c>
      <c r="O5" s="21" t="s">
        <v>20</v>
      </c>
      <c r="P5" s="25" t="s">
        <v>26</v>
      </c>
      <c r="Q5" s="61" t="s">
        <v>57</v>
      </c>
      <c r="R5" s="26" t="s">
        <v>58</v>
      </c>
      <c r="S5" s="26" t="s">
        <v>59</v>
      </c>
      <c r="T5" s="27" t="s">
        <v>27</v>
      </c>
      <c r="U5" s="27" t="s">
        <v>20</v>
      </c>
      <c r="V5" s="28" t="s">
        <v>60</v>
      </c>
      <c r="W5" s="117"/>
      <c r="X5" s="119"/>
      <c r="Y5" s="19"/>
    </row>
    <row r="6" spans="1:25" ht="31.5" customHeight="1">
      <c r="A6" s="88" t="s">
        <v>63</v>
      </c>
      <c r="B6" s="30">
        <v>1200</v>
      </c>
      <c r="C6" s="32">
        <f>B6*22</f>
        <v>26400</v>
      </c>
      <c r="D6" s="59"/>
      <c r="E6" s="33">
        <f aca="true" t="shared" si="0" ref="E6:E15">C6*D6</f>
        <v>0</v>
      </c>
      <c r="F6" s="32">
        <f>VLOOKUP($B6,日資,11,0)</f>
        <v>1818</v>
      </c>
      <c r="G6" s="34">
        <f aca="true" t="shared" si="1" ref="G6:G15">$D6</f>
        <v>0</v>
      </c>
      <c r="H6" s="35">
        <f aca="true" t="shared" si="2" ref="H6:H15">F6*G6</f>
        <v>0</v>
      </c>
      <c r="I6" s="32">
        <f>VLOOKUP($B6,日資,7,0)</f>
        <v>1347</v>
      </c>
      <c r="J6" s="32">
        <f>VLOOKUP($B6,日資,8,0)</f>
        <v>72</v>
      </c>
      <c r="K6" s="32">
        <f aca="true" t="shared" si="3" ref="K6:K15">I6+J6</f>
        <v>1419</v>
      </c>
      <c r="L6" s="34">
        <f aca="true" t="shared" si="4" ref="L6:L15">$D6</f>
        <v>0</v>
      </c>
      <c r="M6" s="36">
        <f aca="true" t="shared" si="5" ref="M6:M15">K6*L6</f>
        <v>0</v>
      </c>
      <c r="N6" s="32">
        <f>VLOOKUP($B6,日資,5,0)</f>
        <v>2389</v>
      </c>
      <c r="O6" s="34">
        <f aca="true" t="shared" si="6" ref="O6:O15">$D6</f>
        <v>0</v>
      </c>
      <c r="P6" s="37">
        <f aca="true" t="shared" si="7" ref="P6:P15">N6*O6:O6</f>
        <v>0</v>
      </c>
      <c r="Q6" s="35">
        <f aca="true" t="shared" si="8" ref="Q6:Q15">M6+P6</f>
        <v>0</v>
      </c>
      <c r="R6" s="35">
        <f aca="true" t="shared" si="9" ref="R6:R15">E6+H6+Q6</f>
        <v>0</v>
      </c>
      <c r="S6" s="35">
        <f aca="true" t="shared" si="10" ref="S6:S15">R6*12</f>
        <v>0</v>
      </c>
      <c r="T6" s="32">
        <f aca="true" t="shared" si="11" ref="T6:T15">ROUND(C6*1.5,0)</f>
        <v>39600</v>
      </c>
      <c r="U6" s="34">
        <f aca="true" t="shared" si="12" ref="U6:U15">$D6</f>
        <v>0</v>
      </c>
      <c r="V6" s="33">
        <f aca="true" t="shared" si="13" ref="V6:V15">T6*U6</f>
        <v>0</v>
      </c>
      <c r="W6" s="35">
        <f aca="true" t="shared" si="14" ref="W6:W15">S6+V6</f>
        <v>0</v>
      </c>
      <c r="X6" s="38"/>
      <c r="Y6" s="39"/>
    </row>
    <row r="7" spans="1:25" ht="31.5" customHeight="1">
      <c r="A7" s="31"/>
      <c r="B7" s="30">
        <v>1236</v>
      </c>
      <c r="C7" s="32">
        <f>B7*22</f>
        <v>27192</v>
      </c>
      <c r="D7" s="59"/>
      <c r="E7" s="33">
        <f>C7*D7</f>
        <v>0</v>
      </c>
      <c r="F7" s="32">
        <f>VLOOKUP($B7,日資,11,0)</f>
        <v>1908</v>
      </c>
      <c r="G7" s="34">
        <f t="shared" si="1"/>
        <v>0</v>
      </c>
      <c r="H7" s="35">
        <f>F7*G7</f>
        <v>0</v>
      </c>
      <c r="I7" s="32">
        <f>VLOOKUP($B7,日資,7,0)</f>
        <v>1414</v>
      </c>
      <c r="J7" s="32">
        <f>VLOOKUP($B7,日資,8,0)</f>
        <v>74</v>
      </c>
      <c r="K7" s="32">
        <f>I7+J7</f>
        <v>1488</v>
      </c>
      <c r="L7" s="34">
        <f t="shared" si="4"/>
        <v>0</v>
      </c>
      <c r="M7" s="36">
        <f>K7*L7</f>
        <v>0</v>
      </c>
      <c r="N7" s="32">
        <f>VLOOKUP($B7,日資,5,0)</f>
        <v>2508</v>
      </c>
      <c r="O7" s="34">
        <f t="shared" si="6"/>
        <v>0</v>
      </c>
      <c r="P7" s="37">
        <f>N7*O7:O7</f>
        <v>0</v>
      </c>
      <c r="Q7" s="35">
        <f>M7+P7</f>
        <v>0</v>
      </c>
      <c r="R7" s="35">
        <f>E7+H7+Q7</f>
        <v>0</v>
      </c>
      <c r="S7" s="35">
        <f t="shared" si="10"/>
        <v>0</v>
      </c>
      <c r="T7" s="32">
        <f>ROUND(C7*1.5,0)</f>
        <v>40788</v>
      </c>
      <c r="U7" s="34">
        <f t="shared" si="12"/>
        <v>0</v>
      </c>
      <c r="V7" s="33">
        <f>T7*U7</f>
        <v>0</v>
      </c>
      <c r="W7" s="35">
        <f>S7+V7</f>
        <v>0</v>
      </c>
      <c r="X7" s="38"/>
      <c r="Y7" s="39"/>
    </row>
    <row r="8" spans="1:25" ht="31.5" customHeight="1">
      <c r="A8" s="31"/>
      <c r="B8" s="30">
        <v>1264</v>
      </c>
      <c r="C8" s="32">
        <f>B8*22</f>
        <v>27808</v>
      </c>
      <c r="D8" s="59"/>
      <c r="E8" s="33">
        <f>C8*D8</f>
        <v>0</v>
      </c>
      <c r="F8" s="32">
        <f>VLOOKUP($B8,日資,11,0)</f>
        <v>1908</v>
      </c>
      <c r="G8" s="34">
        <f t="shared" si="1"/>
        <v>0</v>
      </c>
      <c r="H8" s="35">
        <f>F8*G8</f>
        <v>0</v>
      </c>
      <c r="I8" s="32">
        <f>VLOOKUP($B8,日資,7,0)</f>
        <v>1414</v>
      </c>
      <c r="J8" s="32">
        <f>VLOOKUP($B8,日資,8,0)</f>
        <v>76</v>
      </c>
      <c r="K8" s="32">
        <f>I8+J8</f>
        <v>1490</v>
      </c>
      <c r="L8" s="34">
        <f t="shared" si="4"/>
        <v>0</v>
      </c>
      <c r="M8" s="36">
        <f>K8*L8</f>
        <v>0</v>
      </c>
      <c r="N8" s="32">
        <f>VLOOKUP($B8,日資,5,0)</f>
        <v>2508</v>
      </c>
      <c r="O8" s="34">
        <f t="shared" si="6"/>
        <v>0</v>
      </c>
      <c r="P8" s="37">
        <f>N8*O8:O8</f>
        <v>0</v>
      </c>
      <c r="Q8" s="35">
        <f>M8+P8</f>
        <v>0</v>
      </c>
      <c r="R8" s="35">
        <f>E8+H8+Q8</f>
        <v>0</v>
      </c>
      <c r="S8" s="35">
        <f t="shared" si="10"/>
        <v>0</v>
      </c>
      <c r="T8" s="32">
        <f>ROUND(C8*1.5,0)</f>
        <v>41712</v>
      </c>
      <c r="U8" s="34">
        <f t="shared" si="12"/>
        <v>0</v>
      </c>
      <c r="V8" s="33">
        <f>T8*U8</f>
        <v>0</v>
      </c>
      <c r="W8" s="35">
        <f>S8+V8</f>
        <v>0</v>
      </c>
      <c r="X8" s="38"/>
      <c r="Y8" s="39"/>
    </row>
    <row r="9" spans="1:25" ht="31.5" customHeight="1">
      <c r="A9" s="31"/>
      <c r="B9" s="30">
        <v>1280</v>
      </c>
      <c r="C9" s="32">
        <f>B9*22</f>
        <v>28160</v>
      </c>
      <c r="D9" s="59"/>
      <c r="E9" s="33">
        <f t="shared" si="0"/>
        <v>0</v>
      </c>
      <c r="F9" s="32">
        <f>VLOOKUP($B9,日資,11,0)</f>
        <v>1998</v>
      </c>
      <c r="G9" s="34">
        <f t="shared" si="1"/>
        <v>0</v>
      </c>
      <c r="H9" s="35">
        <f t="shared" si="2"/>
        <v>0</v>
      </c>
      <c r="I9" s="32">
        <f>VLOOKUP($B9,日資,7,0)</f>
        <v>1481</v>
      </c>
      <c r="J9" s="32">
        <f>VLOOKUP($B9,日資,8,0)</f>
        <v>77</v>
      </c>
      <c r="K9" s="32">
        <f t="shared" si="3"/>
        <v>1558</v>
      </c>
      <c r="L9" s="34">
        <f t="shared" si="4"/>
        <v>0</v>
      </c>
      <c r="M9" s="36">
        <f t="shared" si="5"/>
        <v>0</v>
      </c>
      <c r="N9" s="32">
        <f>VLOOKUP($B9,日資,5,0)</f>
        <v>2625</v>
      </c>
      <c r="O9" s="34">
        <f t="shared" si="6"/>
        <v>0</v>
      </c>
      <c r="P9" s="37">
        <f t="shared" si="7"/>
        <v>0</v>
      </c>
      <c r="Q9" s="35">
        <f t="shared" si="8"/>
        <v>0</v>
      </c>
      <c r="R9" s="35">
        <f t="shared" si="9"/>
        <v>0</v>
      </c>
      <c r="S9" s="35">
        <f>R9*12</f>
        <v>0</v>
      </c>
      <c r="T9" s="32">
        <f t="shared" si="11"/>
        <v>42240</v>
      </c>
      <c r="U9" s="34">
        <f t="shared" si="12"/>
        <v>0</v>
      </c>
      <c r="V9" s="33">
        <f t="shared" si="13"/>
        <v>0</v>
      </c>
      <c r="W9" s="35">
        <f t="shared" si="14"/>
        <v>0</v>
      </c>
      <c r="X9" s="38"/>
      <c r="Y9" s="39"/>
    </row>
    <row r="10" spans="1:25" ht="31.5" customHeight="1">
      <c r="A10" s="88" t="s">
        <v>65</v>
      </c>
      <c r="B10" s="31"/>
      <c r="C10" s="83">
        <v>25000</v>
      </c>
      <c r="D10" s="60"/>
      <c r="E10" s="84">
        <f t="shared" si="0"/>
        <v>0</v>
      </c>
      <c r="F10" s="83">
        <f aca="true" t="shared" si="15" ref="F10:F15">VLOOKUP($C10,月酬,10,0)</f>
        <v>1512</v>
      </c>
      <c r="G10" s="40">
        <f t="shared" si="1"/>
        <v>0</v>
      </c>
      <c r="H10" s="85">
        <f t="shared" si="2"/>
        <v>0</v>
      </c>
      <c r="I10" s="83">
        <f aca="true" t="shared" si="16" ref="I10:I15">VLOOKUP($C10,月酬,6,0)</f>
        <v>1120</v>
      </c>
      <c r="J10" s="83">
        <f aca="true" t="shared" si="17" ref="J10:J15">VLOOKUP($C10,月酬,7,0)</f>
        <v>60</v>
      </c>
      <c r="K10" s="83">
        <f t="shared" si="3"/>
        <v>1180</v>
      </c>
      <c r="L10" s="34">
        <f t="shared" si="4"/>
        <v>0</v>
      </c>
      <c r="M10" s="86">
        <f t="shared" si="5"/>
        <v>0</v>
      </c>
      <c r="N10" s="83">
        <f aca="true" t="shared" si="18" ref="N10:N15">VLOOKUP($C10,月酬,4,0)</f>
        <v>1986</v>
      </c>
      <c r="O10" s="40">
        <f t="shared" si="6"/>
        <v>0</v>
      </c>
      <c r="P10" s="41">
        <f t="shared" si="7"/>
        <v>0</v>
      </c>
      <c r="Q10" s="85">
        <f t="shared" si="8"/>
        <v>0</v>
      </c>
      <c r="R10" s="85">
        <f t="shared" si="9"/>
        <v>0</v>
      </c>
      <c r="S10" s="85">
        <f t="shared" si="10"/>
        <v>0</v>
      </c>
      <c r="T10" s="83">
        <f t="shared" si="11"/>
        <v>37500</v>
      </c>
      <c r="U10" s="34">
        <f t="shared" si="12"/>
        <v>0</v>
      </c>
      <c r="V10" s="84">
        <f t="shared" si="13"/>
        <v>0</v>
      </c>
      <c r="W10" s="85">
        <f t="shared" si="14"/>
        <v>0</v>
      </c>
      <c r="X10" s="38"/>
      <c r="Y10" s="39"/>
    </row>
    <row r="11" spans="1:25" ht="31.5" customHeight="1">
      <c r="A11" s="31"/>
      <c r="B11" s="31"/>
      <c r="C11" s="83">
        <v>25750</v>
      </c>
      <c r="D11" s="60"/>
      <c r="E11" s="84">
        <f t="shared" si="0"/>
        <v>0</v>
      </c>
      <c r="F11" s="83">
        <f t="shared" si="15"/>
        <v>1584</v>
      </c>
      <c r="G11" s="40">
        <f t="shared" si="1"/>
        <v>0</v>
      </c>
      <c r="H11" s="85">
        <f t="shared" si="2"/>
        <v>0</v>
      </c>
      <c r="I11" s="83">
        <f t="shared" si="16"/>
        <v>1174</v>
      </c>
      <c r="J11" s="83">
        <f t="shared" si="17"/>
        <v>62</v>
      </c>
      <c r="K11" s="83">
        <f t="shared" si="3"/>
        <v>1236</v>
      </c>
      <c r="L11" s="40">
        <f t="shared" si="4"/>
        <v>0</v>
      </c>
      <c r="M11" s="86">
        <f t="shared" si="5"/>
        <v>0</v>
      </c>
      <c r="N11" s="83">
        <f t="shared" si="18"/>
        <v>2082</v>
      </c>
      <c r="O11" s="40">
        <f t="shared" si="6"/>
        <v>0</v>
      </c>
      <c r="P11" s="41">
        <f t="shared" si="7"/>
        <v>0</v>
      </c>
      <c r="Q11" s="85">
        <f t="shared" si="8"/>
        <v>0</v>
      </c>
      <c r="R11" s="85">
        <f t="shared" si="9"/>
        <v>0</v>
      </c>
      <c r="S11" s="85">
        <f t="shared" si="10"/>
        <v>0</v>
      </c>
      <c r="T11" s="83">
        <f t="shared" si="11"/>
        <v>38625</v>
      </c>
      <c r="U11" s="34">
        <f t="shared" si="12"/>
        <v>0</v>
      </c>
      <c r="V11" s="84">
        <f t="shared" si="13"/>
        <v>0</v>
      </c>
      <c r="W11" s="85">
        <f t="shared" si="14"/>
        <v>0</v>
      </c>
      <c r="X11" s="38"/>
      <c r="Y11" s="39"/>
    </row>
    <row r="12" spans="1:24" ht="31.5" customHeight="1">
      <c r="A12" s="31"/>
      <c r="B12" s="31"/>
      <c r="C12" s="83">
        <v>28840</v>
      </c>
      <c r="D12" s="60"/>
      <c r="E12" s="84">
        <f t="shared" si="0"/>
        <v>0</v>
      </c>
      <c r="F12" s="83">
        <f t="shared" si="15"/>
        <v>1818</v>
      </c>
      <c r="G12" s="40">
        <f t="shared" si="1"/>
        <v>0</v>
      </c>
      <c r="H12" s="85">
        <f t="shared" si="2"/>
        <v>0</v>
      </c>
      <c r="I12" s="83">
        <f t="shared" si="16"/>
        <v>1347</v>
      </c>
      <c r="J12" s="83">
        <f t="shared" si="17"/>
        <v>69</v>
      </c>
      <c r="K12" s="83">
        <f t="shared" si="3"/>
        <v>1416</v>
      </c>
      <c r="L12" s="40">
        <f t="shared" si="4"/>
        <v>0</v>
      </c>
      <c r="M12" s="86">
        <f t="shared" si="5"/>
        <v>0</v>
      </c>
      <c r="N12" s="83">
        <f t="shared" si="18"/>
        <v>2389</v>
      </c>
      <c r="O12" s="40">
        <f t="shared" si="6"/>
        <v>0</v>
      </c>
      <c r="P12" s="41">
        <f t="shared" si="7"/>
        <v>0</v>
      </c>
      <c r="Q12" s="85">
        <f t="shared" si="8"/>
        <v>0</v>
      </c>
      <c r="R12" s="85">
        <f t="shared" si="9"/>
        <v>0</v>
      </c>
      <c r="S12" s="85">
        <f t="shared" si="10"/>
        <v>0</v>
      </c>
      <c r="T12" s="83">
        <f t="shared" si="11"/>
        <v>43260</v>
      </c>
      <c r="U12" s="40">
        <f t="shared" si="12"/>
        <v>0</v>
      </c>
      <c r="V12" s="84">
        <f t="shared" si="13"/>
        <v>0</v>
      </c>
      <c r="W12" s="85">
        <f t="shared" si="14"/>
        <v>0</v>
      </c>
      <c r="X12" s="38"/>
    </row>
    <row r="13" spans="1:24" ht="31.5" customHeight="1">
      <c r="A13" s="31"/>
      <c r="B13" s="31"/>
      <c r="C13" s="83">
        <v>34000</v>
      </c>
      <c r="D13" s="60"/>
      <c r="E13" s="84">
        <f t="shared" si="0"/>
        <v>0</v>
      </c>
      <c r="F13" s="83">
        <f t="shared" si="15"/>
        <v>2088</v>
      </c>
      <c r="G13" s="40">
        <f t="shared" si="1"/>
        <v>0</v>
      </c>
      <c r="H13" s="85">
        <f t="shared" si="2"/>
        <v>0</v>
      </c>
      <c r="I13" s="83">
        <f t="shared" si="16"/>
        <v>1547</v>
      </c>
      <c r="J13" s="83">
        <f t="shared" si="17"/>
        <v>82</v>
      </c>
      <c r="K13" s="83">
        <f t="shared" si="3"/>
        <v>1629</v>
      </c>
      <c r="L13" s="40">
        <f t="shared" si="4"/>
        <v>0</v>
      </c>
      <c r="M13" s="86">
        <f t="shared" si="5"/>
        <v>0</v>
      </c>
      <c r="N13" s="83">
        <f t="shared" si="18"/>
        <v>2745</v>
      </c>
      <c r="O13" s="40">
        <f t="shared" si="6"/>
        <v>0</v>
      </c>
      <c r="P13" s="41">
        <f t="shared" si="7"/>
        <v>0</v>
      </c>
      <c r="Q13" s="85">
        <f t="shared" si="8"/>
        <v>0</v>
      </c>
      <c r="R13" s="85">
        <f t="shared" si="9"/>
        <v>0</v>
      </c>
      <c r="S13" s="85">
        <f t="shared" si="10"/>
        <v>0</v>
      </c>
      <c r="T13" s="83">
        <f t="shared" si="11"/>
        <v>51000</v>
      </c>
      <c r="U13" s="40">
        <f t="shared" si="12"/>
        <v>0</v>
      </c>
      <c r="V13" s="84">
        <f t="shared" si="13"/>
        <v>0</v>
      </c>
      <c r="W13" s="85">
        <f t="shared" si="14"/>
        <v>0</v>
      </c>
      <c r="X13" s="38"/>
    </row>
    <row r="14" spans="1:24" ht="31.5" customHeight="1">
      <c r="A14" s="31"/>
      <c r="B14" s="31"/>
      <c r="C14" s="83">
        <v>38200</v>
      </c>
      <c r="D14" s="60"/>
      <c r="E14" s="84">
        <f t="shared" si="0"/>
        <v>0</v>
      </c>
      <c r="F14" s="83">
        <f t="shared" si="15"/>
        <v>2292</v>
      </c>
      <c r="G14" s="40">
        <f t="shared" si="1"/>
        <v>0</v>
      </c>
      <c r="H14" s="85">
        <f t="shared" si="2"/>
        <v>0</v>
      </c>
      <c r="I14" s="83">
        <f t="shared" si="16"/>
        <v>1698</v>
      </c>
      <c r="J14" s="83">
        <f t="shared" si="17"/>
        <v>92</v>
      </c>
      <c r="K14" s="83">
        <f t="shared" si="3"/>
        <v>1790</v>
      </c>
      <c r="L14" s="40">
        <f t="shared" si="4"/>
        <v>0</v>
      </c>
      <c r="M14" s="86">
        <f t="shared" si="5"/>
        <v>0</v>
      </c>
      <c r="N14" s="83">
        <f t="shared" si="18"/>
        <v>3012</v>
      </c>
      <c r="O14" s="40">
        <f t="shared" si="6"/>
        <v>0</v>
      </c>
      <c r="P14" s="41">
        <f t="shared" si="7"/>
        <v>0</v>
      </c>
      <c r="Q14" s="85">
        <f t="shared" si="8"/>
        <v>0</v>
      </c>
      <c r="R14" s="85">
        <f t="shared" si="9"/>
        <v>0</v>
      </c>
      <c r="S14" s="85">
        <f t="shared" si="10"/>
        <v>0</v>
      </c>
      <c r="T14" s="83">
        <f t="shared" si="11"/>
        <v>57300</v>
      </c>
      <c r="U14" s="40">
        <f t="shared" si="12"/>
        <v>0</v>
      </c>
      <c r="V14" s="84">
        <f t="shared" si="13"/>
        <v>0</v>
      </c>
      <c r="W14" s="85">
        <f t="shared" si="14"/>
        <v>0</v>
      </c>
      <c r="X14" s="38"/>
    </row>
    <row r="15" spans="1:24" ht="31.5" customHeight="1">
      <c r="A15" s="31"/>
      <c r="B15" s="31"/>
      <c r="C15" s="83">
        <v>39000</v>
      </c>
      <c r="D15" s="60"/>
      <c r="E15" s="84">
        <f t="shared" si="0"/>
        <v>0</v>
      </c>
      <c r="F15" s="83">
        <f t="shared" si="15"/>
        <v>2406</v>
      </c>
      <c r="G15" s="40">
        <f t="shared" si="1"/>
        <v>0</v>
      </c>
      <c r="H15" s="85">
        <f t="shared" si="2"/>
        <v>0</v>
      </c>
      <c r="I15" s="83">
        <f t="shared" si="16"/>
        <v>1783</v>
      </c>
      <c r="J15" s="83">
        <f t="shared" si="17"/>
        <v>94</v>
      </c>
      <c r="K15" s="83">
        <f t="shared" si="3"/>
        <v>1877</v>
      </c>
      <c r="L15" s="40">
        <f t="shared" si="4"/>
        <v>0</v>
      </c>
      <c r="M15" s="86">
        <f t="shared" si="5"/>
        <v>0</v>
      </c>
      <c r="N15" s="83">
        <f t="shared" si="18"/>
        <v>3162</v>
      </c>
      <c r="O15" s="40">
        <f t="shared" si="6"/>
        <v>0</v>
      </c>
      <c r="P15" s="41">
        <f t="shared" si="7"/>
        <v>0</v>
      </c>
      <c r="Q15" s="85">
        <f t="shared" si="8"/>
        <v>0</v>
      </c>
      <c r="R15" s="85">
        <f t="shared" si="9"/>
        <v>0</v>
      </c>
      <c r="S15" s="85">
        <f t="shared" si="10"/>
        <v>0</v>
      </c>
      <c r="T15" s="83">
        <f t="shared" si="11"/>
        <v>58500</v>
      </c>
      <c r="U15" s="40">
        <f t="shared" si="12"/>
        <v>0</v>
      </c>
      <c r="V15" s="84">
        <f t="shared" si="13"/>
        <v>0</v>
      </c>
      <c r="W15" s="85">
        <f t="shared" si="14"/>
        <v>0</v>
      </c>
      <c r="X15" s="38"/>
    </row>
    <row r="16" spans="1:24" s="42" customFormat="1" ht="31.5" customHeight="1">
      <c r="A16" s="43" t="s">
        <v>28</v>
      </c>
      <c r="B16" s="44"/>
      <c r="C16" s="45"/>
      <c r="D16" s="46">
        <f>SUM(D6:D15)</f>
        <v>0</v>
      </c>
      <c r="E16" s="45">
        <f>SUM(E6:E15)</f>
        <v>0</v>
      </c>
      <c r="F16" s="45"/>
      <c r="G16" s="45">
        <f>SUM(G6:G15)</f>
        <v>0</v>
      </c>
      <c r="H16" s="45">
        <f>SUM(H6:H15)</f>
        <v>0</v>
      </c>
      <c r="I16" s="45"/>
      <c r="J16" s="45"/>
      <c r="K16" s="45"/>
      <c r="L16" s="45">
        <f>SUM(L6:L15)</f>
        <v>0</v>
      </c>
      <c r="M16" s="45">
        <f>SUM(M6:M15)</f>
        <v>0</v>
      </c>
      <c r="N16" s="45"/>
      <c r="O16" s="45">
        <f>SUM(O6:O15)</f>
        <v>0</v>
      </c>
      <c r="P16" s="45">
        <f>SUM(P6:P15)</f>
        <v>0</v>
      </c>
      <c r="Q16" s="45">
        <f>SUM(Q6:Q15)</f>
        <v>0</v>
      </c>
      <c r="R16" s="45">
        <f>SUM(R6:R15)</f>
        <v>0</v>
      </c>
      <c r="S16" s="58" t="s">
        <v>50</v>
      </c>
      <c r="T16" s="47"/>
      <c r="U16" s="58" t="s">
        <v>50</v>
      </c>
      <c r="V16" s="58" t="s">
        <v>50</v>
      </c>
      <c r="W16" s="64" t="s">
        <v>51</v>
      </c>
      <c r="X16" s="48"/>
    </row>
    <row r="17" spans="1:25" s="42" customFormat="1" ht="31.5" customHeight="1">
      <c r="A17" s="49" t="s">
        <v>29</v>
      </c>
      <c r="B17" s="50"/>
      <c r="C17" s="51"/>
      <c r="D17" s="52">
        <f>D16</f>
        <v>0</v>
      </c>
      <c r="E17" s="51">
        <f>E16*12</f>
        <v>0</v>
      </c>
      <c r="F17" s="51"/>
      <c r="G17" s="51">
        <f>G16</f>
        <v>0</v>
      </c>
      <c r="H17" s="51">
        <f>H16*12</f>
        <v>0</v>
      </c>
      <c r="I17" s="51"/>
      <c r="J17" s="51"/>
      <c r="K17" s="51"/>
      <c r="L17" s="51">
        <f>L16</f>
        <v>0</v>
      </c>
      <c r="M17" s="51">
        <f>M16*12</f>
        <v>0</v>
      </c>
      <c r="N17" s="51"/>
      <c r="O17" s="51">
        <f>O16</f>
        <v>0</v>
      </c>
      <c r="P17" s="51">
        <f>P16*12</f>
        <v>0</v>
      </c>
      <c r="Q17" s="51">
        <f>Q16*12</f>
        <v>0</v>
      </c>
      <c r="R17" s="58" t="s">
        <v>50</v>
      </c>
      <c r="S17" s="45">
        <f>SUM(S6:S15)</f>
        <v>0</v>
      </c>
      <c r="T17" s="47"/>
      <c r="U17" s="45">
        <f>SUM(U6:U15)</f>
        <v>0</v>
      </c>
      <c r="V17" s="45">
        <f>SUM(V6:V15)</f>
        <v>0</v>
      </c>
      <c r="W17" s="65">
        <f>SUM(W6:W15)</f>
        <v>0</v>
      </c>
      <c r="X17" s="53"/>
      <c r="Y17" s="54"/>
    </row>
    <row r="18" ht="13.5">
      <c r="C18" s="55"/>
    </row>
    <row r="23" ht="13.5">
      <c r="W23" s="55"/>
    </row>
  </sheetData>
  <sheetProtection/>
  <mergeCells count="9">
    <mergeCell ref="A1:X1"/>
    <mergeCell ref="I4:Q4"/>
    <mergeCell ref="C4:E4"/>
    <mergeCell ref="F4:H4"/>
    <mergeCell ref="T4:V4"/>
    <mergeCell ref="C3:S3"/>
    <mergeCell ref="T3:V3"/>
    <mergeCell ref="W3:W5"/>
    <mergeCell ref="X3:X5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N32"/>
  <sheetViews>
    <sheetView zoomScalePageLayoutView="0" workbookViewId="0" topLeftCell="A13">
      <selection activeCell="E42" sqref="E42"/>
    </sheetView>
  </sheetViews>
  <sheetFormatPr defaultColWidth="9.00390625" defaultRowHeight="16.5"/>
  <cols>
    <col min="1" max="1" width="8.25390625" style="0" customWidth="1"/>
    <col min="2" max="2" width="9.75390625" style="0" customWidth="1"/>
    <col min="3" max="3" width="6.00390625" style="0" hidden="1" customWidth="1"/>
    <col min="4" max="4" width="11.625" style="0" customWidth="1"/>
    <col min="5" max="5" width="11.00390625" style="0" customWidth="1"/>
    <col min="6" max="6" width="11.625" style="0" customWidth="1"/>
    <col min="7" max="7" width="9.625" style="0" customWidth="1"/>
    <col min="8" max="8" width="7.875" style="0" customWidth="1"/>
    <col min="9" max="9" width="9.625" style="0" customWidth="1"/>
    <col min="10" max="10" width="9.125" style="0" customWidth="1"/>
    <col min="11" max="11" width="9.50390625" style="0" customWidth="1"/>
    <col min="12" max="12" width="11.00390625" style="0" customWidth="1"/>
  </cols>
  <sheetData>
    <row r="1" spans="1:12" ht="30.75" customHeight="1">
      <c r="A1" s="66" t="s">
        <v>66</v>
      </c>
      <c r="B1" s="67"/>
      <c r="C1" s="66"/>
      <c r="D1" s="67"/>
      <c r="E1" s="67"/>
      <c r="F1" s="67"/>
      <c r="G1" s="67"/>
      <c r="H1" s="67"/>
      <c r="I1" s="67"/>
      <c r="J1" s="67"/>
      <c r="K1" s="67"/>
      <c r="L1" s="68"/>
    </row>
    <row r="2" spans="1:11" ht="28.5" customHeight="1">
      <c r="A2" s="69" t="s">
        <v>34</v>
      </c>
      <c r="C2" s="69"/>
      <c r="K2" s="70" t="s">
        <v>35</v>
      </c>
    </row>
    <row r="3" spans="1:12" ht="52.5" customHeight="1">
      <c r="A3" s="71" t="s">
        <v>36</v>
      </c>
      <c r="B3" s="71" t="s">
        <v>37</v>
      </c>
      <c r="C3" s="71" t="s">
        <v>38</v>
      </c>
      <c r="D3" s="72" t="s">
        <v>39</v>
      </c>
      <c r="E3" s="72" t="s">
        <v>40</v>
      </c>
      <c r="F3" s="72" t="s">
        <v>41</v>
      </c>
      <c r="G3" s="72" t="s">
        <v>42</v>
      </c>
      <c r="H3" s="72" t="s">
        <v>43</v>
      </c>
      <c r="I3" s="72" t="s">
        <v>44</v>
      </c>
      <c r="J3" s="72" t="s">
        <v>45</v>
      </c>
      <c r="K3" s="72" t="s">
        <v>46</v>
      </c>
      <c r="L3" s="73"/>
    </row>
    <row r="4" spans="1:14" ht="19.5" customHeight="1">
      <c r="A4" s="1">
        <v>190</v>
      </c>
      <c r="B4" s="74">
        <f>ROUND(A4*124.7,0)</f>
        <v>23693</v>
      </c>
      <c r="C4" s="1">
        <v>1</v>
      </c>
      <c r="D4" s="2">
        <f>IF(C4&gt;上限級數,上限級距,VLOOKUP($C4,'勞健保保費對照表 (本國人)'!$A$2:$J$51,2,0))</f>
        <v>23800</v>
      </c>
      <c r="E4" s="2">
        <f>VLOOKUP($C4,'勞健保保費對照表 (本國人)'!$A$2:$J$51,4,0)+ROUND($D4*職災費率,0)+ROUND($D4*工墊費率,0)</f>
        <v>1877</v>
      </c>
      <c r="F4" s="2">
        <f>VLOOKUP($C4,'勞健保保費對照表 (本國人)'!$A$2:$J$51,2,0)</f>
        <v>23800</v>
      </c>
      <c r="G4" s="2">
        <f>VLOOKUP($C4,'勞健保保費對照表 (本國人)'!$A$2:$J$51,6,0)</f>
        <v>1058</v>
      </c>
      <c r="H4" s="75">
        <f aca="true" t="shared" si="0" ref="H4:H16">ROUNDUP((B4*1.5*二代健保費率)/12,0)</f>
        <v>57</v>
      </c>
      <c r="I4" s="75">
        <f aca="true" t="shared" si="1" ref="I4:I16">G4+H4</f>
        <v>1115</v>
      </c>
      <c r="J4" s="75">
        <f aca="true" t="shared" si="2" ref="J4:J16">I4+E4</f>
        <v>2992</v>
      </c>
      <c r="K4" s="2">
        <f aca="true" t="shared" si="3" ref="K4:K16">ROUND(F4*6%,0)</f>
        <v>1428</v>
      </c>
      <c r="L4" s="76"/>
      <c r="M4" s="76"/>
      <c r="N4" s="76"/>
    </row>
    <row r="5" spans="1:14" ht="19.5" customHeight="1">
      <c r="A5" s="1">
        <v>220</v>
      </c>
      <c r="B5" s="74">
        <f aca="true" t="shared" si="4" ref="B5:B16">ROUND(A5*124.7,0)</f>
        <v>27434</v>
      </c>
      <c r="C5" s="1">
        <f>IF(ISERROR(VLOOKUP($B5,'勞健保保費對照表 (本國人)'!$B$2:$J$51,8,0))=FALSE,VLOOKUP($B5,'勞健保保費對照表 (本國人)'!$B$2:$J$51,8,0),VLOOKUP($B5,'勞健保保費對照表 (本國人)'!$B$2:$J$51,8,1)+1)</f>
        <v>5</v>
      </c>
      <c r="D5" s="2">
        <f>IF(C5&gt;上限級數,上限級距,VLOOKUP($C5,'勞健保保費對照表 (本國人)'!$A$2:$J$51,2,0))</f>
        <v>27600</v>
      </c>
      <c r="E5" s="2">
        <f>VLOOKUP($C5,'勞健保保費對照表 (本國人)'!$A$2:$J$51,4,0)+ROUND($D5*職災費率,0)+ROUND($D5*工墊費率,0)</f>
        <v>2176</v>
      </c>
      <c r="F5" s="2">
        <f>VLOOKUP($C5,'勞健保保費對照表 (本國人)'!$A$2:$J$51,2,0)</f>
        <v>27600</v>
      </c>
      <c r="G5" s="2">
        <f>VLOOKUP($C5,'勞健保保費對照表 (本國人)'!$A$2:$J$51,6,0)</f>
        <v>1227</v>
      </c>
      <c r="H5" s="75">
        <f t="shared" si="0"/>
        <v>66</v>
      </c>
      <c r="I5" s="75">
        <f t="shared" si="1"/>
        <v>1293</v>
      </c>
      <c r="J5" s="75">
        <f t="shared" si="2"/>
        <v>3469</v>
      </c>
      <c r="K5" s="2">
        <f t="shared" si="3"/>
        <v>1656</v>
      </c>
      <c r="L5" s="76"/>
      <c r="M5" s="76"/>
      <c r="N5" s="76"/>
    </row>
    <row r="6" spans="1:14" ht="19.5" customHeight="1">
      <c r="A6" s="1">
        <v>250</v>
      </c>
      <c r="B6" s="74">
        <f t="shared" si="4"/>
        <v>31175</v>
      </c>
      <c r="C6" s="1">
        <f>IF(ISERROR(VLOOKUP($B6,'勞健保保費對照表 (本國人)'!$B$2:$J$51,8,0))=FALSE,VLOOKUP($B6,'勞健保保費對照表 (本國人)'!$B$2:$J$51,8,0),VLOOKUP($B6,'勞健保保費對照表 (本國人)'!$B$2:$J$51,8,1)+1)</f>
        <v>8</v>
      </c>
      <c r="D6" s="2">
        <f>IF(C6&gt;上限級數,上限級距,VLOOKUP($C6,'勞健保保費對照表 (本國人)'!$A$2:$J$51,2,0))</f>
        <v>31800</v>
      </c>
      <c r="E6" s="2">
        <f>VLOOKUP($C6,'勞健保保費對照表 (本國人)'!$A$2:$J$51,4,0)+ROUND($D6*職災費率,0)+ROUND($D6*工墊費率,0)</f>
        <v>2508</v>
      </c>
      <c r="F6" s="2">
        <f>VLOOKUP($C6,'勞健保保費對照表 (本國人)'!$A$2:$J$51,2,0)</f>
        <v>31800</v>
      </c>
      <c r="G6" s="2">
        <f>VLOOKUP($C6,'勞健保保費對照表 (本國人)'!$A$2:$J$51,6,0)</f>
        <v>1414</v>
      </c>
      <c r="H6" s="75">
        <f t="shared" si="0"/>
        <v>75</v>
      </c>
      <c r="I6" s="75">
        <f t="shared" si="1"/>
        <v>1489</v>
      </c>
      <c r="J6" s="75">
        <f t="shared" si="2"/>
        <v>3997</v>
      </c>
      <c r="K6" s="2">
        <f t="shared" si="3"/>
        <v>1908</v>
      </c>
      <c r="L6" s="76"/>
      <c r="M6" s="76"/>
      <c r="N6" s="76"/>
    </row>
    <row r="7" spans="1:14" s="79" customFormat="1" ht="19.5" customHeight="1">
      <c r="A7" s="77">
        <v>280</v>
      </c>
      <c r="B7" s="74">
        <f t="shared" si="4"/>
        <v>34916</v>
      </c>
      <c r="C7" s="1">
        <f>IF(ISERROR(VLOOKUP($B7,'勞健保保費對照表 (本國人)'!$B$2:$J$51,8,0))=FALSE,VLOOKUP($B7,'勞健保保費對照表 (本國人)'!$B$2:$J$51,8,0),VLOOKUP($B7,'勞健保保費對照表 (本國人)'!$B$2:$J$51,8,1)+1)</f>
        <v>11</v>
      </c>
      <c r="D7" s="2">
        <f>IF(C7&gt;上限級數,上限級距,VLOOKUP($C7,'勞健保保費對照表 (本國人)'!$A$2:$J$51,2,0))</f>
        <v>36300</v>
      </c>
      <c r="E7" s="2">
        <f>VLOOKUP($C7,'勞健保保費對照表 (本國人)'!$A$2:$J$51,4,0)+ROUND($D7*職災費率,0)+ROUND($D7*工墊費率,0)</f>
        <v>2862</v>
      </c>
      <c r="F7" s="2">
        <f>VLOOKUP($C7,'勞健保保費對照表 (本國人)'!$A$2:$J$51,2,0)</f>
        <v>36300</v>
      </c>
      <c r="G7" s="2">
        <f>VLOOKUP($C7,'勞健保保費對照表 (本國人)'!$A$2:$J$51,6,0)</f>
        <v>1614</v>
      </c>
      <c r="H7" s="75">
        <f t="shared" si="0"/>
        <v>84</v>
      </c>
      <c r="I7" s="75">
        <f t="shared" si="1"/>
        <v>1698</v>
      </c>
      <c r="J7" s="75">
        <f t="shared" si="2"/>
        <v>4560</v>
      </c>
      <c r="K7" s="2">
        <f t="shared" si="3"/>
        <v>2178</v>
      </c>
      <c r="L7" s="78"/>
      <c r="M7" s="78"/>
      <c r="N7" s="78"/>
    </row>
    <row r="8" spans="1:14" ht="19.5" customHeight="1">
      <c r="A8" s="1">
        <v>296</v>
      </c>
      <c r="B8" s="74">
        <f t="shared" si="4"/>
        <v>36911</v>
      </c>
      <c r="C8" s="1">
        <f>IF(ISERROR(VLOOKUP($B8,'勞健保保費對照表 (本國人)'!$B$2:$J$51,8,0))=FALSE,VLOOKUP($B8,'勞健保保費對照表 (本國人)'!$B$2:$J$51,8,0),VLOOKUP($B8,'勞健保保費對照表 (本國人)'!$B$2:$J$51,8,1)+1)</f>
        <v>12</v>
      </c>
      <c r="D8" s="2">
        <f>IF(C8&gt;上限級數,上限級距,VLOOKUP($C8,'勞健保保費對照表 (本國人)'!$A$2:$J$51,2,0))</f>
        <v>38200</v>
      </c>
      <c r="E8" s="2">
        <f>VLOOKUP($C8,'勞健保保費對照表 (本國人)'!$A$2:$J$51,4,0)+ROUND($D8*職災費率,0)+ROUND($D8*工墊費率,0)</f>
        <v>3012</v>
      </c>
      <c r="F8" s="2">
        <f>VLOOKUP($C8,'勞健保保費對照表 (本國人)'!$A$2:$J$51,2,0)</f>
        <v>38200</v>
      </c>
      <c r="G8" s="2">
        <f>VLOOKUP($C8,'勞健保保費對照表 (本國人)'!$A$2:$J$51,6,0)</f>
        <v>1698</v>
      </c>
      <c r="H8" s="75">
        <f t="shared" si="0"/>
        <v>89</v>
      </c>
      <c r="I8" s="75">
        <f t="shared" si="1"/>
        <v>1787</v>
      </c>
      <c r="J8" s="75">
        <f t="shared" si="2"/>
        <v>4799</v>
      </c>
      <c r="K8" s="2">
        <f t="shared" si="3"/>
        <v>2292</v>
      </c>
      <c r="L8" s="76"/>
      <c r="M8" s="76"/>
      <c r="N8" s="76"/>
    </row>
    <row r="9" spans="1:14" ht="19.5" customHeight="1">
      <c r="A9" s="1">
        <v>312</v>
      </c>
      <c r="B9" s="74">
        <f t="shared" si="4"/>
        <v>38906</v>
      </c>
      <c r="C9" s="1">
        <f>IF(ISERROR(VLOOKUP($B9,'勞健保保費對照表 (本國人)'!$B$2:$J$51,8,0))=FALSE,VLOOKUP($B9,'勞健保保費對照表 (本國人)'!$B$2:$J$51,8,0),VLOOKUP($B9,'勞健保保費對照表 (本國人)'!$B$2:$J$51,8,1)+1)</f>
        <v>13</v>
      </c>
      <c r="D9" s="2">
        <f>IF(C9&gt;上限級數,上限級距,VLOOKUP($C9,'勞健保保費對照表 (本國人)'!$A$2:$J$51,2,0))</f>
        <v>40100</v>
      </c>
      <c r="E9" s="2">
        <f>VLOOKUP($C9,'勞健保保費對照表 (本國人)'!$A$2:$J$51,4,0)+ROUND($D9*職災費率,0)+ROUND($D9*工墊費率,0)</f>
        <v>3162</v>
      </c>
      <c r="F9" s="2">
        <f>VLOOKUP($C9,'勞健保保費對照表 (本國人)'!$A$2:$J$51,2,0)</f>
        <v>40100</v>
      </c>
      <c r="G9" s="2">
        <f>VLOOKUP($C9,'勞健保保費對照表 (本國人)'!$A$2:$J$51,6,0)</f>
        <v>1783</v>
      </c>
      <c r="H9" s="75">
        <f t="shared" si="0"/>
        <v>93</v>
      </c>
      <c r="I9" s="75">
        <f t="shared" si="1"/>
        <v>1876</v>
      </c>
      <c r="J9" s="75">
        <f t="shared" si="2"/>
        <v>5038</v>
      </c>
      <c r="K9" s="2">
        <f t="shared" si="3"/>
        <v>2406</v>
      </c>
      <c r="L9" s="76"/>
      <c r="M9" s="76"/>
      <c r="N9" s="76"/>
    </row>
    <row r="10" spans="1:14" ht="19.5" customHeight="1">
      <c r="A10" s="1">
        <v>328</v>
      </c>
      <c r="B10" s="74">
        <f t="shared" si="4"/>
        <v>40902</v>
      </c>
      <c r="C10" s="1">
        <f>IF(ISERROR(VLOOKUP($B10,'勞健保保費對照表 (本國人)'!$B$2:$J$51,8,0))=FALSE,VLOOKUP($B10,'勞健保保費對照表 (本國人)'!$B$2:$J$51,8,0),VLOOKUP($B10,'勞健保保費對照表 (本國人)'!$B$2:$J$51,8,1)+1)</f>
        <v>14</v>
      </c>
      <c r="D10" s="2">
        <f>IF(C10&gt;上限級數,上限級距,VLOOKUP($C10,'勞健保保費對照表 (本國人)'!$A$2:$J$51,2,0))</f>
        <v>42000</v>
      </c>
      <c r="E10" s="2">
        <f>VLOOKUP($C10,'勞健保保費對照表 (本國人)'!$A$2:$J$51,4,0)+ROUND($D10*職災費率,0)+ROUND($D10*工墊費率,0)</f>
        <v>3312</v>
      </c>
      <c r="F10" s="2">
        <f>VLOOKUP($C10,'勞健保保費對照表 (本國人)'!$A$2:$J$51,2,0)</f>
        <v>42000</v>
      </c>
      <c r="G10" s="2">
        <f>VLOOKUP($C10,'勞健保保費對照表 (本國人)'!$A$2:$J$51,6,0)</f>
        <v>1867</v>
      </c>
      <c r="H10" s="75">
        <f t="shared" si="0"/>
        <v>98</v>
      </c>
      <c r="I10" s="75">
        <f t="shared" si="1"/>
        <v>1965</v>
      </c>
      <c r="J10" s="75">
        <f t="shared" si="2"/>
        <v>5277</v>
      </c>
      <c r="K10" s="2">
        <f t="shared" si="3"/>
        <v>2520</v>
      </c>
      <c r="L10" s="76"/>
      <c r="M10" s="76"/>
      <c r="N10" s="76"/>
    </row>
    <row r="11" spans="1:14" ht="19.5" customHeight="1">
      <c r="A11" s="1">
        <v>344</v>
      </c>
      <c r="B11" s="74">
        <f t="shared" si="4"/>
        <v>42897</v>
      </c>
      <c r="C11" s="1">
        <f>IF(ISERROR(VLOOKUP($B11,'勞健保保費對照表 (本國人)'!$B$2:$J$51,8,0))=FALSE,VLOOKUP($B11,'勞健保保費對照表 (本國人)'!$B$2:$J$51,8,0),VLOOKUP($B11,'勞健保保費對照表 (本國人)'!$B$2:$J$51,8,1)+1)</f>
        <v>15</v>
      </c>
      <c r="D11" s="2">
        <f>IF(C11&gt;上限級數,上限級距,VLOOKUP($C11,'勞健保保費對照表 (本國人)'!$A$2:$J$51,2,0))</f>
        <v>43900</v>
      </c>
      <c r="E11" s="2">
        <f>VLOOKUP($C11,'勞健保保費對照表 (本國人)'!$A$2:$J$51,4,0)+ROUND($D11*職災費率,0)+ROUND($D11*工墊費率,0)</f>
        <v>3461</v>
      </c>
      <c r="F11" s="2">
        <f>VLOOKUP($C11,'勞健保保費對照表 (本國人)'!$A$2:$J$51,2,0)</f>
        <v>43900</v>
      </c>
      <c r="G11" s="2">
        <f>VLOOKUP($C11,'勞健保保費對照表 (本國人)'!$A$2:$J$51,6,0)</f>
        <v>1952</v>
      </c>
      <c r="H11" s="75">
        <f t="shared" si="0"/>
        <v>103</v>
      </c>
      <c r="I11" s="75">
        <f t="shared" si="1"/>
        <v>2055</v>
      </c>
      <c r="J11" s="75">
        <f t="shared" si="2"/>
        <v>5516</v>
      </c>
      <c r="K11" s="2">
        <f t="shared" si="3"/>
        <v>2634</v>
      </c>
      <c r="L11" s="76"/>
      <c r="M11" s="76"/>
      <c r="N11" s="76"/>
    </row>
    <row r="12" spans="1:14" ht="19.5" customHeight="1">
      <c r="A12" s="1">
        <v>360</v>
      </c>
      <c r="B12" s="74">
        <f t="shared" si="4"/>
        <v>44892</v>
      </c>
      <c r="C12" s="1">
        <f>IF(ISERROR(VLOOKUP($B12,'勞健保保費對照表 (本國人)'!$B$2:$J$51,8,0))=FALSE,VLOOKUP($B12,'勞健保保費對照表 (本國人)'!$B$2:$J$51,8,0),VLOOKUP($B12,'勞健保保費對照表 (本國人)'!$B$2:$J$51,8,1)+1)</f>
        <v>16</v>
      </c>
      <c r="D12" s="2">
        <f>IF(C12&gt;上限級數,上限級距,VLOOKUP($C12,'勞健保保費對照表 (本國人)'!$A$2:$J$51,2,0))</f>
        <v>45800</v>
      </c>
      <c r="E12" s="2">
        <f>VLOOKUP($C12,'勞健保保費對照表 (本國人)'!$A$2:$J$51,4,0)+ROUND($D12*職災費率,0)+ROUND($D12*工墊費率,0)</f>
        <v>3611</v>
      </c>
      <c r="F12" s="2">
        <f>VLOOKUP($C12,'勞健保保費對照表 (本國人)'!$A$2:$J$51,2,0)</f>
        <v>45800</v>
      </c>
      <c r="G12" s="2">
        <f>VLOOKUP($C12,'勞健保保費對照表 (本國人)'!$A$2:$J$51,6,0)</f>
        <v>2036</v>
      </c>
      <c r="H12" s="75">
        <f t="shared" si="0"/>
        <v>108</v>
      </c>
      <c r="I12" s="75">
        <f t="shared" si="1"/>
        <v>2144</v>
      </c>
      <c r="J12" s="75">
        <f t="shared" si="2"/>
        <v>5755</v>
      </c>
      <c r="K12" s="2">
        <f t="shared" si="3"/>
        <v>2748</v>
      </c>
      <c r="L12" s="76"/>
      <c r="M12" s="76"/>
      <c r="N12" s="76"/>
    </row>
    <row r="13" spans="1:14" ht="19.5" customHeight="1">
      <c r="A13" s="1">
        <v>376</v>
      </c>
      <c r="B13" s="74">
        <f t="shared" si="4"/>
        <v>46887</v>
      </c>
      <c r="C13" s="1">
        <f>IF(ISERROR(VLOOKUP($B13,'勞健保保費對照表 (本國人)'!$B$2:$J$51,8,0))=FALSE,VLOOKUP($B13,'勞健保保費對照表 (本國人)'!$B$2:$J$51,8,0),VLOOKUP($B13,'勞健保保費對照表 (本國人)'!$B$2:$J$51,8,1)+1)</f>
        <v>17</v>
      </c>
      <c r="D13" s="2">
        <f>IF(C13&gt;上限級數,上限級距,VLOOKUP($C13,'勞健保保費對照表 (本國人)'!$A$2:$J$51,2,0))</f>
        <v>45800</v>
      </c>
      <c r="E13" s="2">
        <f>VLOOKUP($C13,'勞健保保費對照表 (本國人)'!$A$2:$J$51,4,0)+ROUND($D13*職災費率,0)+ROUND($D13*工墊費率,0)</f>
        <v>3611</v>
      </c>
      <c r="F13" s="2">
        <f>VLOOKUP($C13,'勞健保保費對照表 (本國人)'!$A$2:$J$51,2,0)</f>
        <v>48200</v>
      </c>
      <c r="G13" s="2">
        <f>VLOOKUP($C13,'勞健保保費對照表 (本國人)'!$A$2:$J$51,6,0)</f>
        <v>2143</v>
      </c>
      <c r="H13" s="75">
        <f t="shared" si="0"/>
        <v>112</v>
      </c>
      <c r="I13" s="75">
        <f t="shared" si="1"/>
        <v>2255</v>
      </c>
      <c r="J13" s="75">
        <f t="shared" si="2"/>
        <v>5866</v>
      </c>
      <c r="K13" s="2">
        <f t="shared" si="3"/>
        <v>2892</v>
      </c>
      <c r="L13" s="76"/>
      <c r="M13" s="76"/>
      <c r="N13" s="76"/>
    </row>
    <row r="14" spans="1:14" ht="19.5" customHeight="1">
      <c r="A14" s="1">
        <v>392</v>
      </c>
      <c r="B14" s="74">
        <f t="shared" si="4"/>
        <v>48882</v>
      </c>
      <c r="C14" s="1">
        <f>IF(ISERROR(VLOOKUP($B14,'勞健保保費對照表 (本國人)'!$B$2:$J$51,8,0))=FALSE,VLOOKUP($B14,'勞健保保費對照表 (本國人)'!$B$2:$J$51,8,0),VLOOKUP($B14,'勞健保保費對照表 (本國人)'!$B$2:$J$51,8,1)+1)</f>
        <v>18</v>
      </c>
      <c r="D14" s="2">
        <f>IF(C14&gt;上限級數,上限級距,VLOOKUP($C14,'勞健保保費對照表 (本國人)'!$A$2:$J$51,2,0))</f>
        <v>45800</v>
      </c>
      <c r="E14" s="2">
        <f>VLOOKUP($C14,'勞健保保費對照表 (本國人)'!$A$2:$J$51,4,0)+ROUND($D14*職災費率,0)+ROUND($D14*工墊費率,0)</f>
        <v>3611</v>
      </c>
      <c r="F14" s="2">
        <f>VLOOKUP($C14,'勞健保保費對照表 (本國人)'!$A$2:$J$51,2,0)</f>
        <v>50600</v>
      </c>
      <c r="G14" s="2">
        <f>VLOOKUP($C14,'勞健保保費對照表 (本國人)'!$A$2:$J$51,6,0)</f>
        <v>2250</v>
      </c>
      <c r="H14" s="75">
        <f t="shared" si="0"/>
        <v>117</v>
      </c>
      <c r="I14" s="75">
        <f t="shared" si="1"/>
        <v>2367</v>
      </c>
      <c r="J14" s="75">
        <f t="shared" si="2"/>
        <v>5978</v>
      </c>
      <c r="K14" s="2">
        <f t="shared" si="3"/>
        <v>3036</v>
      </c>
      <c r="L14" s="76"/>
      <c r="M14" s="76"/>
      <c r="N14" s="76"/>
    </row>
    <row r="15" spans="1:14" ht="19.5" customHeight="1">
      <c r="A15" s="1">
        <v>408</v>
      </c>
      <c r="B15" s="74">
        <f t="shared" si="4"/>
        <v>50878</v>
      </c>
      <c r="C15" s="1">
        <f>IF(ISERROR(VLOOKUP($B15,'勞健保保費對照表 (本國人)'!$B$2:$J$51,8,0))=FALSE,VLOOKUP($B15,'勞健保保費對照表 (本國人)'!$B$2:$J$51,8,0),VLOOKUP($B15,'勞健保保費對照表 (本國人)'!$B$2:$J$51,8,1)+1)</f>
        <v>19</v>
      </c>
      <c r="D15" s="2">
        <f>IF(C15&gt;上限級數,上限級距,VLOOKUP($C15,'勞健保保費對照表 (本國人)'!$A$2:$J$51,2,0))</f>
        <v>45800</v>
      </c>
      <c r="E15" s="2">
        <f>VLOOKUP($C15,'勞健保保費對照表 (本國人)'!$A$2:$J$51,4,0)+ROUND($D15*職災費率,0)+ROUND($D15*工墊費率,0)</f>
        <v>3611</v>
      </c>
      <c r="F15" s="2">
        <f>VLOOKUP($C15,'勞健保保費對照表 (本國人)'!$A$2:$J$51,2,0)</f>
        <v>53000</v>
      </c>
      <c r="G15" s="2">
        <f>VLOOKUP($C15,'勞健保保費對照表 (本國人)'!$A$2:$J$51,6,0)</f>
        <v>2356</v>
      </c>
      <c r="H15" s="75">
        <f t="shared" si="0"/>
        <v>122</v>
      </c>
      <c r="I15" s="75">
        <f t="shared" si="1"/>
        <v>2478</v>
      </c>
      <c r="J15" s="75">
        <f t="shared" si="2"/>
        <v>6089</v>
      </c>
      <c r="K15" s="2">
        <f t="shared" si="3"/>
        <v>3180</v>
      </c>
      <c r="L15" s="76"/>
      <c r="M15" s="76"/>
      <c r="N15" s="76"/>
    </row>
    <row r="16" spans="1:14" ht="19.5" customHeight="1">
      <c r="A16" s="1">
        <v>424</v>
      </c>
      <c r="B16" s="74">
        <f t="shared" si="4"/>
        <v>52873</v>
      </c>
      <c r="C16" s="1">
        <f>IF(ISERROR(VLOOKUP($B16,'勞健保保費對照表 (本國人)'!$B$2:$J$51,8,0))=FALSE,VLOOKUP($B16,'勞健保保費對照表 (本國人)'!$B$2:$J$51,8,0),VLOOKUP($B16,'勞健保保費對照表 (本國人)'!$B$2:$J$51,8,1)+1)</f>
        <v>19</v>
      </c>
      <c r="D16" s="2">
        <f>IF(C16&gt;上限級數,上限級距,VLOOKUP($C16,'勞健保保費對照表 (本國人)'!$A$2:$J$51,2,0))</f>
        <v>45800</v>
      </c>
      <c r="E16" s="2">
        <f>VLOOKUP($C16,'勞健保保費對照表 (本國人)'!$A$2:$J$51,4,0)+ROUND($D16*職災費率,0)+ROUND($D16*工墊費率,0)</f>
        <v>3611</v>
      </c>
      <c r="F16" s="2">
        <f>VLOOKUP($C16,'勞健保保費對照表 (本國人)'!$A$2:$J$51,2,0)</f>
        <v>53000</v>
      </c>
      <c r="G16" s="2">
        <f>VLOOKUP($C16,'勞健保保費對照表 (本國人)'!$A$2:$J$51,6,0)</f>
        <v>2356</v>
      </c>
      <c r="H16" s="75">
        <f t="shared" si="0"/>
        <v>127</v>
      </c>
      <c r="I16" s="75">
        <f t="shared" si="1"/>
        <v>2483</v>
      </c>
      <c r="J16" s="75">
        <f t="shared" si="2"/>
        <v>6094</v>
      </c>
      <c r="K16" s="2">
        <f t="shared" si="3"/>
        <v>3180</v>
      </c>
      <c r="L16" s="76"/>
      <c r="M16" s="76"/>
      <c r="N16" s="76"/>
    </row>
    <row r="17" spans="2:14" ht="19.5" customHeight="1">
      <c r="B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1" ht="31.5" customHeight="1">
      <c r="A18" s="69" t="s">
        <v>62</v>
      </c>
      <c r="C18" s="69"/>
      <c r="K18" s="70" t="s">
        <v>35</v>
      </c>
    </row>
    <row r="19" spans="1:11" ht="55.5" customHeight="1">
      <c r="A19" s="71" t="s">
        <v>47</v>
      </c>
      <c r="B19" s="71" t="s">
        <v>48</v>
      </c>
      <c r="C19" s="71" t="s">
        <v>38</v>
      </c>
      <c r="D19" s="72" t="s">
        <v>39</v>
      </c>
      <c r="E19" s="72" t="s">
        <v>40</v>
      </c>
      <c r="F19" s="72" t="s">
        <v>41</v>
      </c>
      <c r="G19" s="72" t="s">
        <v>42</v>
      </c>
      <c r="H19" s="72" t="s">
        <v>43</v>
      </c>
      <c r="I19" s="72" t="s">
        <v>44</v>
      </c>
      <c r="J19" s="72" t="s">
        <v>45</v>
      </c>
      <c r="K19" s="72" t="s">
        <v>46</v>
      </c>
    </row>
    <row r="20" spans="1:11" ht="19.5" customHeight="1">
      <c r="A20" s="75">
        <f>150*8</f>
        <v>1200</v>
      </c>
      <c r="B20" s="75">
        <f>A20*25</f>
        <v>30000</v>
      </c>
      <c r="C20" s="1">
        <f>IF(ISERROR(VLOOKUP($B20,對照表,8,0))=FALSE,VLOOKUP($B20,對照表,8,0),VLOOKUP($B20,對照表,8,1)+1)</f>
        <v>7</v>
      </c>
      <c r="D20" s="2">
        <f>IF(C20&gt;上限級數,上限級距,VLOOKUP($C20,'勞健保保費對照表 (本國人)'!$A$2:$J$51,2,0))</f>
        <v>30300</v>
      </c>
      <c r="E20" s="2">
        <f>VLOOKUP($C20,'勞健保保費對照表 (本國人)'!$A$2:$J$51,4,0)+ROUND($D20*職災費率,0)+ROUND($D20*工墊費率,0)</f>
        <v>2389</v>
      </c>
      <c r="F20" s="2">
        <f>VLOOKUP($C20,'勞健保保費對照表 (本國人)'!$A$2:$J$51,2,0)</f>
        <v>30300</v>
      </c>
      <c r="G20" s="2">
        <f>VLOOKUP($C20,'勞健保保費對照表 (本國人)'!$A$2:$J$51,6,0)</f>
        <v>1347</v>
      </c>
      <c r="H20" s="75">
        <f>ROUNDUP((B20*1.5*二代健保費率)/12,0)</f>
        <v>72</v>
      </c>
      <c r="I20" s="75">
        <f>G20+H20</f>
        <v>1419</v>
      </c>
      <c r="J20" s="75">
        <f>I20+E20</f>
        <v>3808</v>
      </c>
      <c r="K20" s="2">
        <f>ROUND(F20*6%,0)</f>
        <v>1818</v>
      </c>
    </row>
    <row r="21" spans="1:11" ht="19.5" customHeight="1">
      <c r="A21" s="75">
        <v>1236</v>
      </c>
      <c r="B21" s="75">
        <f>A21*25</f>
        <v>30900</v>
      </c>
      <c r="C21" s="1">
        <f>IF(ISERROR(VLOOKUP($B21,對照表,8,0))=FALSE,VLOOKUP($B21,對照表,8,0),VLOOKUP($B21,對照表,8,1)+1)</f>
        <v>8</v>
      </c>
      <c r="D21" s="2">
        <f>IF(C21&gt;上限級數,上限級距,VLOOKUP($C21,'勞健保保費對照表 (本國人)'!$A$2:$J$51,2,0))</f>
        <v>31800</v>
      </c>
      <c r="E21" s="2">
        <f>VLOOKUP($C21,'勞健保保費對照表 (本國人)'!$A$2:$J$51,4,0)+ROUND($D21*職災費率,0)+ROUND($D21*工墊費率,0)</f>
        <v>2508</v>
      </c>
      <c r="F21" s="2">
        <f>VLOOKUP($C21,'勞健保保費對照表 (本國人)'!$A$2:$J$51,2,0)</f>
        <v>31800</v>
      </c>
      <c r="G21" s="2">
        <f>VLOOKUP($C21,'勞健保保費對照表 (本國人)'!$A$2:$J$51,6,0)</f>
        <v>1414</v>
      </c>
      <c r="H21" s="75">
        <f>ROUNDUP((B21*1.5*二代健保費率)/12,0)</f>
        <v>74</v>
      </c>
      <c r="I21" s="75">
        <f>G21+H21</f>
        <v>1488</v>
      </c>
      <c r="J21" s="75">
        <f>I21+E21</f>
        <v>3996</v>
      </c>
      <c r="K21" s="2">
        <f>ROUND(F21*6%,0)</f>
        <v>1908</v>
      </c>
    </row>
    <row r="22" spans="1:11" ht="19.5" customHeight="1">
      <c r="A22" s="75">
        <v>1264</v>
      </c>
      <c r="B22" s="75">
        <f>A22*25</f>
        <v>31600</v>
      </c>
      <c r="C22" s="1">
        <f>IF(ISERROR(VLOOKUP($B22,對照表,8,0))=FALSE,VLOOKUP($B22,對照表,8,0),VLOOKUP($B22,對照表,8,1)+1)</f>
        <v>8</v>
      </c>
      <c r="D22" s="2">
        <f>IF(C22&gt;上限級數,上限級距,VLOOKUP($C22,'勞健保保費對照表 (本國人)'!$A$2:$J$51,2,0))</f>
        <v>31800</v>
      </c>
      <c r="E22" s="2">
        <f>VLOOKUP($C22,'勞健保保費對照表 (本國人)'!$A$2:$J$51,4,0)+ROUND($D22*職災費率,0)+ROUND($D22*工墊費率,0)</f>
        <v>2508</v>
      </c>
      <c r="F22" s="2">
        <f>VLOOKUP($C22,'勞健保保費對照表 (本國人)'!$A$2:$J$51,2,0)</f>
        <v>31800</v>
      </c>
      <c r="G22" s="2">
        <f>VLOOKUP($C22,'勞健保保費對照表 (本國人)'!$A$2:$J$51,6,0)</f>
        <v>1414</v>
      </c>
      <c r="H22" s="75">
        <f>ROUNDUP((B22*1.5*二代健保費率)/12,0)</f>
        <v>76</v>
      </c>
      <c r="I22" s="75">
        <f>G22+H22</f>
        <v>1490</v>
      </c>
      <c r="J22" s="75">
        <f>I22+E22</f>
        <v>3998</v>
      </c>
      <c r="K22" s="2">
        <f>ROUND(F22*6%,0)</f>
        <v>1908</v>
      </c>
    </row>
    <row r="23" spans="1:11" ht="19.5" customHeight="1">
      <c r="A23" s="98">
        <v>1280</v>
      </c>
      <c r="B23" s="98">
        <f>A23*25</f>
        <v>32000</v>
      </c>
      <c r="C23" s="99">
        <f>IF(ISERROR(VLOOKUP($B23,對照表,8,0))=FALSE,VLOOKUP($B23,對照表,8,0),VLOOKUP($B23,對照表,8,1)+1)</f>
        <v>9</v>
      </c>
      <c r="D23" s="100">
        <f>IF(C23&gt;上限級數,上限級距,VLOOKUP($C23,'勞健保保費對照表 (本國人)'!$A$2:$J$51,2,0))</f>
        <v>33300</v>
      </c>
      <c r="E23" s="100">
        <f>VLOOKUP($C23,'勞健保保費對照表 (本國人)'!$A$2:$J$51,4,0)+ROUND($D23*職災費率,0)+ROUND($D23*工墊費率,0)</f>
        <v>2625</v>
      </c>
      <c r="F23" s="100">
        <f>VLOOKUP($C23,'勞健保保費對照表 (本國人)'!$A$2:$J$51,2,0)</f>
        <v>33300</v>
      </c>
      <c r="G23" s="100">
        <f>VLOOKUP($C23,'勞健保保費對照表 (本國人)'!$A$2:$J$51,6,0)</f>
        <v>1481</v>
      </c>
      <c r="H23" s="98">
        <f>ROUNDUP((B23*1.5*二代健保費率)/12,0)</f>
        <v>77</v>
      </c>
      <c r="I23" s="98">
        <f>G23+H23</f>
        <v>1558</v>
      </c>
      <c r="J23" s="98">
        <f>I23+E23</f>
        <v>4183</v>
      </c>
      <c r="K23" s="100">
        <f>ROUND(F23*6%,0)</f>
        <v>1998</v>
      </c>
    </row>
    <row r="24" spans="1:11" ht="24.75" customHeight="1">
      <c r="A24" s="80"/>
      <c r="B24" s="81"/>
      <c r="C24" s="80"/>
      <c r="D24" s="81"/>
      <c r="E24" s="81"/>
      <c r="F24" s="81"/>
      <c r="G24" s="81"/>
      <c r="H24" s="81"/>
      <c r="I24" s="81"/>
      <c r="J24" s="81"/>
      <c r="K24" s="81"/>
    </row>
    <row r="25" spans="1:11" ht="24.75" customHeight="1">
      <c r="A25" s="69" t="s">
        <v>64</v>
      </c>
      <c r="B25" s="81"/>
      <c r="C25" s="80"/>
      <c r="D25" s="81"/>
      <c r="E25" s="81"/>
      <c r="F25" s="81"/>
      <c r="G25" s="81"/>
      <c r="H25" s="81"/>
      <c r="I25" s="81"/>
      <c r="J25" s="81"/>
      <c r="K25" s="81"/>
    </row>
    <row r="26" spans="1:11" ht="51">
      <c r="A26" s="71"/>
      <c r="B26" s="71" t="s">
        <v>49</v>
      </c>
      <c r="C26" s="71" t="s">
        <v>38</v>
      </c>
      <c r="D26" s="72" t="s">
        <v>39</v>
      </c>
      <c r="E26" s="72" t="s">
        <v>40</v>
      </c>
      <c r="F26" s="72" t="s">
        <v>41</v>
      </c>
      <c r="G26" s="72" t="s">
        <v>42</v>
      </c>
      <c r="H26" s="72" t="s">
        <v>43</v>
      </c>
      <c r="I26" s="72" t="s">
        <v>44</v>
      </c>
      <c r="J26" s="72" t="s">
        <v>45</v>
      </c>
      <c r="K26" s="72" t="s">
        <v>46</v>
      </c>
    </row>
    <row r="27" spans="1:11" ht="19.5" customHeight="1">
      <c r="A27" s="82"/>
      <c r="B27" s="75">
        <v>25000</v>
      </c>
      <c r="C27" s="1">
        <f aca="true" t="shared" si="5" ref="C27:C32">IF(ISERROR(VLOOKUP($B27,對照表,8,0))=FALSE,VLOOKUP($B27,對照表,8,0),VLOOKUP($B27,對照表,8,1)+1)</f>
        <v>3</v>
      </c>
      <c r="D27" s="2">
        <f>IF(C27&gt;上限級數,上限級距,VLOOKUP($C27,'勞健保保費對照表 (本國人)'!$A$2:$J$51,2,0))</f>
        <v>25200</v>
      </c>
      <c r="E27" s="2">
        <f>VLOOKUP($C27,'勞健保保費對照表 (本國人)'!$A$2:$J$51,4,0)+ROUND($D27*職災費率,0)+ROUND($D27*工墊費率,0)</f>
        <v>1986</v>
      </c>
      <c r="F27" s="2">
        <f>VLOOKUP($C27,'勞健保保費對照表 (本國人)'!$A$2:$J$51,2,0)</f>
        <v>25200</v>
      </c>
      <c r="G27" s="2">
        <f>VLOOKUP($C27,'勞健保保費對照表 (本國人)'!$A$2:$J$51,6,0)</f>
        <v>1120</v>
      </c>
      <c r="H27" s="75">
        <f aca="true" t="shared" si="6" ref="H27:H32">ROUNDUP((B27*1.5*二代健保費率)/12,0)</f>
        <v>60</v>
      </c>
      <c r="I27" s="75">
        <f aca="true" t="shared" si="7" ref="I27:I32">G27+H27</f>
        <v>1180</v>
      </c>
      <c r="J27" s="75">
        <f aca="true" t="shared" si="8" ref="J27:J32">I27+E27</f>
        <v>3166</v>
      </c>
      <c r="K27" s="2">
        <f aca="true" t="shared" si="9" ref="K27:K32">ROUND(F27*6%,0)</f>
        <v>1512</v>
      </c>
    </row>
    <row r="28" spans="1:11" ht="19.5" customHeight="1">
      <c r="A28" s="82"/>
      <c r="B28" s="75">
        <v>25750</v>
      </c>
      <c r="C28" s="1">
        <f t="shared" si="5"/>
        <v>4</v>
      </c>
      <c r="D28" s="2">
        <f>IF(C28&gt;上限級數,上限級距,VLOOKUP($C28,'勞健保保費對照表 (本國人)'!$A$2:$J$51,2,0))</f>
        <v>26400</v>
      </c>
      <c r="E28" s="2">
        <f>VLOOKUP($C28,'勞健保保費對照表 (本國人)'!$A$2:$J$51,4,0)+ROUND($D28*職災費率,0)+ROUND($D28*工墊費率,0)</f>
        <v>2082</v>
      </c>
      <c r="F28" s="2">
        <f>VLOOKUP($C28,'勞健保保費對照表 (本國人)'!$A$2:$J$51,2,0)</f>
        <v>26400</v>
      </c>
      <c r="G28" s="2">
        <f>VLOOKUP($C28,'勞健保保費對照表 (本國人)'!$A$2:$J$51,6,0)</f>
        <v>1174</v>
      </c>
      <c r="H28" s="75">
        <f t="shared" si="6"/>
        <v>62</v>
      </c>
      <c r="I28" s="75">
        <f t="shared" si="7"/>
        <v>1236</v>
      </c>
      <c r="J28" s="75">
        <f t="shared" si="8"/>
        <v>3318</v>
      </c>
      <c r="K28" s="2">
        <f t="shared" si="9"/>
        <v>1584</v>
      </c>
    </row>
    <row r="29" spans="1:11" ht="19.5" customHeight="1">
      <c r="A29" s="82"/>
      <c r="B29" s="75">
        <v>28840</v>
      </c>
      <c r="C29" s="1">
        <f t="shared" si="5"/>
        <v>7</v>
      </c>
      <c r="D29" s="2">
        <f>IF(C29&gt;上限級數,上限級距,VLOOKUP($C29,'勞健保保費對照表 (本國人)'!$A$2:$J$51,2,0))</f>
        <v>30300</v>
      </c>
      <c r="E29" s="2">
        <f>VLOOKUP($C29,'勞健保保費對照表 (本國人)'!$A$2:$J$51,4,0)+ROUND($D29*職災費率,0)+ROUND($D29*工墊費率,0)</f>
        <v>2389</v>
      </c>
      <c r="F29" s="2">
        <f>VLOOKUP($C29,'勞健保保費對照表 (本國人)'!$A$2:$J$51,2,0)</f>
        <v>30300</v>
      </c>
      <c r="G29" s="2">
        <f>VLOOKUP($C29,'勞健保保費對照表 (本國人)'!$A$2:$J$51,6,0)</f>
        <v>1347</v>
      </c>
      <c r="H29" s="75">
        <f t="shared" si="6"/>
        <v>69</v>
      </c>
      <c r="I29" s="75">
        <f t="shared" si="7"/>
        <v>1416</v>
      </c>
      <c r="J29" s="75">
        <f t="shared" si="8"/>
        <v>3805</v>
      </c>
      <c r="K29" s="2">
        <f t="shared" si="9"/>
        <v>1818</v>
      </c>
    </row>
    <row r="30" spans="1:11" ht="19.5" customHeight="1">
      <c r="A30" s="82"/>
      <c r="B30" s="75">
        <v>34000</v>
      </c>
      <c r="C30" s="1">
        <f t="shared" si="5"/>
        <v>10</v>
      </c>
      <c r="D30" s="2">
        <f>IF(C30&gt;上限級數,上限級距,VLOOKUP($C30,'勞健保保費對照表 (本國人)'!$A$2:$J$51,2,0))</f>
        <v>34800</v>
      </c>
      <c r="E30" s="2">
        <f>VLOOKUP($C30,'勞健保保費對照表 (本國人)'!$A$2:$J$51,4,0)+ROUND($D30*職災費率,0)+ROUND($D30*工墊費率,0)</f>
        <v>2745</v>
      </c>
      <c r="F30" s="2">
        <f>VLOOKUP($C30,'勞健保保費對照表 (本國人)'!$A$2:$J$51,2,0)</f>
        <v>34800</v>
      </c>
      <c r="G30" s="2">
        <f>VLOOKUP($C30,'勞健保保費對照表 (本國人)'!$A$2:$J$51,6,0)</f>
        <v>1547</v>
      </c>
      <c r="H30" s="75">
        <f t="shared" si="6"/>
        <v>82</v>
      </c>
      <c r="I30" s="75">
        <f t="shared" si="7"/>
        <v>1629</v>
      </c>
      <c r="J30" s="75">
        <f t="shared" si="8"/>
        <v>4374</v>
      </c>
      <c r="K30" s="2">
        <f t="shared" si="9"/>
        <v>2088</v>
      </c>
    </row>
    <row r="31" spans="1:11" ht="19.5" customHeight="1">
      <c r="A31" s="82"/>
      <c r="B31" s="75">
        <v>38200</v>
      </c>
      <c r="C31" s="1">
        <f t="shared" si="5"/>
        <v>12</v>
      </c>
      <c r="D31" s="2">
        <f>IF(C31&gt;上限級數,上限級距,VLOOKUP($C31,'勞健保保費對照表 (本國人)'!$A$2:$J$51,2,0))</f>
        <v>38200</v>
      </c>
      <c r="E31" s="2">
        <f>VLOOKUP($C31,'勞健保保費對照表 (本國人)'!$A$2:$J$51,4,0)+ROUND($D31*職災費率,0)+ROUND($D31*工墊費率,0)</f>
        <v>3012</v>
      </c>
      <c r="F31" s="2">
        <f>VLOOKUP($C31,'勞健保保費對照表 (本國人)'!$A$2:$J$51,2,0)</f>
        <v>38200</v>
      </c>
      <c r="G31" s="2">
        <f>VLOOKUP($C31,'勞健保保費對照表 (本國人)'!$A$2:$J$51,6,0)</f>
        <v>1698</v>
      </c>
      <c r="H31" s="75">
        <f t="shared" si="6"/>
        <v>92</v>
      </c>
      <c r="I31" s="75">
        <f t="shared" si="7"/>
        <v>1790</v>
      </c>
      <c r="J31" s="75">
        <f t="shared" si="8"/>
        <v>4802</v>
      </c>
      <c r="K31" s="2">
        <f t="shared" si="9"/>
        <v>2292</v>
      </c>
    </row>
    <row r="32" spans="1:11" ht="19.5" customHeight="1">
      <c r="A32" s="82"/>
      <c r="B32" s="75">
        <v>39000</v>
      </c>
      <c r="C32" s="1">
        <f t="shared" si="5"/>
        <v>13</v>
      </c>
      <c r="D32" s="2">
        <f>IF(C32&gt;上限級數,上限級距,VLOOKUP($C32,'勞健保保費對照表 (本國人)'!$A$2:$J$51,2,0))</f>
        <v>40100</v>
      </c>
      <c r="E32" s="2">
        <f>VLOOKUP($C32,'勞健保保費對照表 (本國人)'!$A$2:$J$51,4,0)+ROUND($D32*職災費率,0)+ROUND($D32*工墊費率,0)</f>
        <v>3162</v>
      </c>
      <c r="F32" s="2">
        <f>VLOOKUP($C32,'勞健保保費對照表 (本國人)'!$A$2:$J$51,2,0)</f>
        <v>40100</v>
      </c>
      <c r="G32" s="2">
        <f>VLOOKUP($C32,'勞健保保費對照表 (本國人)'!$A$2:$J$51,6,0)</f>
        <v>1783</v>
      </c>
      <c r="H32" s="75">
        <f t="shared" si="6"/>
        <v>94</v>
      </c>
      <c r="I32" s="75">
        <f t="shared" si="7"/>
        <v>1877</v>
      </c>
      <c r="J32" s="75">
        <f t="shared" si="8"/>
        <v>5039</v>
      </c>
      <c r="K32" s="2">
        <f t="shared" si="9"/>
        <v>2406</v>
      </c>
    </row>
  </sheetData>
  <sheetProtection/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A1:O59"/>
  <sheetViews>
    <sheetView zoomScaleSheetLayoutView="75" zoomScalePageLayoutView="0" workbookViewId="0" topLeftCell="A1">
      <selection activeCell="O2" sqref="O2"/>
    </sheetView>
  </sheetViews>
  <sheetFormatPr defaultColWidth="9.00390625" defaultRowHeight="16.5"/>
  <cols>
    <col min="1" max="1" width="5.50390625" style="12" customWidth="1"/>
    <col min="2" max="2" width="10.625" style="13" customWidth="1"/>
    <col min="3" max="3" width="9.625" style="14" bestFit="1" customWidth="1"/>
    <col min="4" max="4" width="9.00390625" style="14" customWidth="1"/>
    <col min="5" max="5" width="9.75390625" style="14" bestFit="1" customWidth="1"/>
    <col min="6" max="8" width="9.125" style="14" bestFit="1" customWidth="1"/>
    <col min="9" max="9" width="5.625" style="12" hidden="1" customWidth="1"/>
    <col min="10" max="10" width="23.125" style="14" customWidth="1"/>
    <col min="11" max="11" width="10.375" style="3" hidden="1" customWidth="1"/>
    <col min="12" max="12" width="9.00390625" style="3" hidden="1" customWidth="1"/>
    <col min="13" max="13" width="9.00390625" style="3" customWidth="1"/>
    <col min="14" max="14" width="30.00390625" style="3" bestFit="1" customWidth="1"/>
    <col min="15" max="16384" width="9.00390625" style="3" customWidth="1"/>
  </cols>
  <sheetData>
    <row r="1" spans="1:10" ht="40.5" customHeight="1">
      <c r="A1" s="132" t="s">
        <v>67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5" ht="20.25" customHeight="1">
      <c r="A2" s="137" t="s">
        <v>1</v>
      </c>
      <c r="B2" s="140" t="s">
        <v>2</v>
      </c>
      <c r="C2" s="135" t="s">
        <v>3</v>
      </c>
      <c r="D2" s="135"/>
      <c r="E2" s="136" t="s">
        <v>4</v>
      </c>
      <c r="F2" s="136"/>
      <c r="G2" s="139" t="s">
        <v>5</v>
      </c>
      <c r="H2" s="139"/>
      <c r="I2" s="137" t="s">
        <v>1</v>
      </c>
      <c r="J2" s="133" t="s">
        <v>6</v>
      </c>
      <c r="K2" s="4" t="s">
        <v>0</v>
      </c>
      <c r="L2" s="5">
        <v>0.1</v>
      </c>
      <c r="N2" s="3" t="s">
        <v>31</v>
      </c>
      <c r="O2" s="5">
        <v>0.0191</v>
      </c>
    </row>
    <row r="3" spans="1:15" ht="20.25" customHeight="1">
      <c r="A3" s="138"/>
      <c r="B3" s="140"/>
      <c r="C3" s="6" t="s">
        <v>7</v>
      </c>
      <c r="D3" s="6" t="s">
        <v>8</v>
      </c>
      <c r="E3" s="6" t="s">
        <v>7</v>
      </c>
      <c r="F3" s="6" t="s">
        <v>8</v>
      </c>
      <c r="G3" s="6" t="s">
        <v>7</v>
      </c>
      <c r="H3" s="6" t="s">
        <v>8</v>
      </c>
      <c r="I3" s="138"/>
      <c r="J3" s="134"/>
      <c r="K3" s="4" t="s">
        <v>9</v>
      </c>
      <c r="L3" s="5">
        <v>0.01</v>
      </c>
      <c r="N3" s="62" t="s">
        <v>32</v>
      </c>
      <c r="O3" s="5">
        <v>0.0016</v>
      </c>
    </row>
    <row r="4" spans="1:15" ht="16.5">
      <c r="A4" s="89">
        <v>1</v>
      </c>
      <c r="B4" s="90">
        <v>23800</v>
      </c>
      <c r="C4" s="91">
        <v>524</v>
      </c>
      <c r="D4" s="90">
        <v>1833</v>
      </c>
      <c r="E4" s="91">
        <v>335</v>
      </c>
      <c r="F4" s="90">
        <v>1058</v>
      </c>
      <c r="G4" s="91">
        <v>859</v>
      </c>
      <c r="H4" s="90">
        <v>2891</v>
      </c>
      <c r="I4" s="7">
        <f>A4</f>
        <v>1</v>
      </c>
      <c r="J4" s="93" t="s">
        <v>68</v>
      </c>
      <c r="K4" s="4" t="s">
        <v>10</v>
      </c>
      <c r="L4" s="5">
        <v>0.0469</v>
      </c>
      <c r="N4" s="3" t="s">
        <v>33</v>
      </c>
      <c r="O4" s="63">
        <v>0.00025</v>
      </c>
    </row>
    <row r="5" spans="1:12" ht="16.5">
      <c r="A5" s="89">
        <v>2</v>
      </c>
      <c r="B5" s="90">
        <v>24000</v>
      </c>
      <c r="C5" s="91">
        <v>528</v>
      </c>
      <c r="D5" s="90">
        <v>1848</v>
      </c>
      <c r="E5" s="91">
        <v>338</v>
      </c>
      <c r="F5" s="90">
        <v>1067</v>
      </c>
      <c r="G5" s="91">
        <v>866</v>
      </c>
      <c r="H5" s="90">
        <v>2915</v>
      </c>
      <c r="I5" s="7">
        <f aca="true" t="shared" si="0" ref="I5:I51">A5</f>
        <v>2</v>
      </c>
      <c r="J5" s="93" t="s">
        <v>68</v>
      </c>
      <c r="K5" s="4" t="s">
        <v>11</v>
      </c>
      <c r="L5" s="5">
        <v>0.0469</v>
      </c>
    </row>
    <row r="6" spans="1:10" ht="16.5">
      <c r="A6" s="89">
        <v>3</v>
      </c>
      <c r="B6" s="90">
        <v>25200</v>
      </c>
      <c r="C6" s="91">
        <v>554</v>
      </c>
      <c r="D6" s="90">
        <v>1940</v>
      </c>
      <c r="E6" s="91">
        <v>355</v>
      </c>
      <c r="F6" s="90">
        <v>1120</v>
      </c>
      <c r="G6" s="91">
        <v>909</v>
      </c>
      <c r="H6" s="90">
        <v>3060</v>
      </c>
      <c r="I6" s="7">
        <f t="shared" si="0"/>
        <v>3</v>
      </c>
      <c r="J6" s="93" t="s">
        <v>68</v>
      </c>
    </row>
    <row r="7" spans="1:12" ht="16.5">
      <c r="A7" s="89">
        <v>4</v>
      </c>
      <c r="B7" s="90">
        <v>26400</v>
      </c>
      <c r="C7" s="91">
        <v>581</v>
      </c>
      <c r="D7" s="90">
        <v>2033</v>
      </c>
      <c r="E7" s="91">
        <v>371</v>
      </c>
      <c r="F7" s="90">
        <v>1174</v>
      </c>
      <c r="G7" s="91">
        <v>952</v>
      </c>
      <c r="H7" s="90">
        <v>3207</v>
      </c>
      <c r="I7" s="7">
        <f t="shared" si="0"/>
        <v>4</v>
      </c>
      <c r="J7" s="93" t="s">
        <v>68</v>
      </c>
      <c r="L7" s="8"/>
    </row>
    <row r="8" spans="1:10" ht="16.5">
      <c r="A8" s="89">
        <v>5</v>
      </c>
      <c r="B8" s="90">
        <v>27600</v>
      </c>
      <c r="C8" s="91">
        <v>607</v>
      </c>
      <c r="D8" s="90">
        <v>2125</v>
      </c>
      <c r="E8" s="91">
        <v>388</v>
      </c>
      <c r="F8" s="90">
        <v>1227</v>
      </c>
      <c r="G8" s="91">
        <v>995</v>
      </c>
      <c r="H8" s="90">
        <v>3352</v>
      </c>
      <c r="I8" s="7">
        <f t="shared" si="0"/>
        <v>5</v>
      </c>
      <c r="J8" s="93" t="s">
        <v>68</v>
      </c>
    </row>
    <row r="9" spans="1:10" ht="16.5">
      <c r="A9" s="89">
        <v>6</v>
      </c>
      <c r="B9" s="90">
        <v>28800</v>
      </c>
      <c r="C9" s="91">
        <v>634</v>
      </c>
      <c r="D9" s="90">
        <v>2218</v>
      </c>
      <c r="E9" s="91">
        <v>405</v>
      </c>
      <c r="F9" s="90">
        <v>1280</v>
      </c>
      <c r="G9" s="90">
        <v>1039</v>
      </c>
      <c r="H9" s="90">
        <v>3498</v>
      </c>
      <c r="I9" s="7">
        <f t="shared" si="0"/>
        <v>6</v>
      </c>
      <c r="J9" s="93" t="s">
        <v>68</v>
      </c>
    </row>
    <row r="10" spans="1:10" ht="16.5">
      <c r="A10" s="89">
        <v>7</v>
      </c>
      <c r="B10" s="90">
        <v>30300</v>
      </c>
      <c r="C10" s="91">
        <v>667</v>
      </c>
      <c r="D10" s="90">
        <v>2333</v>
      </c>
      <c r="E10" s="91">
        <v>426</v>
      </c>
      <c r="F10" s="90">
        <v>1347</v>
      </c>
      <c r="G10" s="90">
        <v>1093</v>
      </c>
      <c r="H10" s="90">
        <v>3680</v>
      </c>
      <c r="I10" s="7">
        <f t="shared" si="0"/>
        <v>7</v>
      </c>
      <c r="J10" s="93" t="s">
        <v>68</v>
      </c>
    </row>
    <row r="11" spans="1:10" ht="16.5">
      <c r="A11" s="89">
        <v>8</v>
      </c>
      <c r="B11" s="90">
        <v>31800</v>
      </c>
      <c r="C11" s="91">
        <v>700</v>
      </c>
      <c r="D11" s="90">
        <v>2449</v>
      </c>
      <c r="E11" s="91">
        <v>447</v>
      </c>
      <c r="F11" s="90">
        <v>1414</v>
      </c>
      <c r="G11" s="90">
        <v>1147</v>
      </c>
      <c r="H11" s="90">
        <v>3863</v>
      </c>
      <c r="I11" s="7">
        <f t="shared" si="0"/>
        <v>8</v>
      </c>
      <c r="J11" s="93" t="s">
        <v>68</v>
      </c>
    </row>
    <row r="12" spans="1:10" ht="16.5">
      <c r="A12" s="89">
        <v>9</v>
      </c>
      <c r="B12" s="90">
        <v>33300</v>
      </c>
      <c r="C12" s="91">
        <v>733</v>
      </c>
      <c r="D12" s="90">
        <v>2564</v>
      </c>
      <c r="E12" s="91">
        <v>469</v>
      </c>
      <c r="F12" s="90">
        <v>1481</v>
      </c>
      <c r="G12" s="90">
        <v>1202</v>
      </c>
      <c r="H12" s="90">
        <v>4045</v>
      </c>
      <c r="I12" s="7">
        <f t="shared" si="0"/>
        <v>9</v>
      </c>
      <c r="J12" s="93" t="s">
        <v>68</v>
      </c>
    </row>
    <row r="13" spans="1:10" ht="16.5">
      <c r="A13" s="89">
        <v>10</v>
      </c>
      <c r="B13" s="90">
        <v>34800</v>
      </c>
      <c r="C13" s="91">
        <v>766</v>
      </c>
      <c r="D13" s="90">
        <v>2680</v>
      </c>
      <c r="E13" s="91">
        <v>490</v>
      </c>
      <c r="F13" s="90">
        <v>1547</v>
      </c>
      <c r="G13" s="90">
        <v>1256</v>
      </c>
      <c r="H13" s="90">
        <v>4227</v>
      </c>
      <c r="I13" s="7">
        <f t="shared" si="0"/>
        <v>10</v>
      </c>
      <c r="J13" s="93" t="s">
        <v>68</v>
      </c>
    </row>
    <row r="14" spans="1:10" ht="16.5">
      <c r="A14" s="89">
        <v>11</v>
      </c>
      <c r="B14" s="90">
        <v>36300</v>
      </c>
      <c r="C14" s="91">
        <v>799</v>
      </c>
      <c r="D14" s="90">
        <v>2795</v>
      </c>
      <c r="E14" s="91">
        <v>511</v>
      </c>
      <c r="F14" s="90">
        <v>1614</v>
      </c>
      <c r="G14" s="90">
        <v>1310</v>
      </c>
      <c r="H14" s="90">
        <v>4409</v>
      </c>
      <c r="I14" s="7">
        <f t="shared" si="0"/>
        <v>11</v>
      </c>
      <c r="J14" s="93" t="s">
        <v>68</v>
      </c>
    </row>
    <row r="15" spans="1:10" ht="16.5">
      <c r="A15" s="89">
        <v>12</v>
      </c>
      <c r="B15" s="90">
        <v>38200</v>
      </c>
      <c r="C15" s="91">
        <v>840</v>
      </c>
      <c r="D15" s="90">
        <v>2941</v>
      </c>
      <c r="E15" s="91">
        <v>537</v>
      </c>
      <c r="F15" s="90">
        <v>1698</v>
      </c>
      <c r="G15" s="90">
        <v>1377</v>
      </c>
      <c r="H15" s="90">
        <v>4639</v>
      </c>
      <c r="I15" s="7">
        <f t="shared" si="0"/>
        <v>12</v>
      </c>
      <c r="J15" s="93" t="s">
        <v>68</v>
      </c>
    </row>
    <row r="16" spans="1:10" ht="16.5">
      <c r="A16" s="89">
        <v>13</v>
      </c>
      <c r="B16" s="90">
        <v>40100</v>
      </c>
      <c r="C16" s="91">
        <v>882</v>
      </c>
      <c r="D16" s="90">
        <v>3088</v>
      </c>
      <c r="E16" s="91">
        <v>564</v>
      </c>
      <c r="F16" s="90">
        <v>1783</v>
      </c>
      <c r="G16" s="90">
        <v>1446</v>
      </c>
      <c r="H16" s="90">
        <v>4871</v>
      </c>
      <c r="I16" s="7">
        <f t="shared" si="0"/>
        <v>13</v>
      </c>
      <c r="J16" s="93" t="s">
        <v>68</v>
      </c>
    </row>
    <row r="17" spans="1:10" ht="16.5">
      <c r="A17" s="89">
        <v>14</v>
      </c>
      <c r="B17" s="90">
        <v>42000</v>
      </c>
      <c r="C17" s="91">
        <v>924</v>
      </c>
      <c r="D17" s="90">
        <v>3234</v>
      </c>
      <c r="E17" s="91">
        <v>591</v>
      </c>
      <c r="F17" s="90">
        <v>1867</v>
      </c>
      <c r="G17" s="90">
        <v>1515</v>
      </c>
      <c r="H17" s="90">
        <v>5101</v>
      </c>
      <c r="I17" s="7">
        <f t="shared" si="0"/>
        <v>14</v>
      </c>
      <c r="J17" s="93" t="s">
        <v>68</v>
      </c>
    </row>
    <row r="18" spans="1:10" ht="16.5">
      <c r="A18" s="89">
        <v>15</v>
      </c>
      <c r="B18" s="90">
        <v>43900</v>
      </c>
      <c r="C18" s="91">
        <v>966</v>
      </c>
      <c r="D18" s="90">
        <v>3380</v>
      </c>
      <c r="E18" s="91">
        <v>618</v>
      </c>
      <c r="F18" s="90">
        <v>1952</v>
      </c>
      <c r="G18" s="90">
        <v>1584</v>
      </c>
      <c r="H18" s="90">
        <v>5332</v>
      </c>
      <c r="I18" s="7">
        <f t="shared" si="0"/>
        <v>15</v>
      </c>
      <c r="J18" s="93" t="s">
        <v>68</v>
      </c>
    </row>
    <row r="19" spans="1:10" ht="16.5">
      <c r="A19" s="89">
        <v>16</v>
      </c>
      <c r="B19" s="90">
        <v>45800</v>
      </c>
      <c r="C19" s="90">
        <v>1008</v>
      </c>
      <c r="D19" s="90">
        <v>3527</v>
      </c>
      <c r="E19" s="91">
        <v>644</v>
      </c>
      <c r="F19" s="90">
        <v>2036</v>
      </c>
      <c r="G19" s="90">
        <v>1652</v>
      </c>
      <c r="H19" s="90">
        <v>5563</v>
      </c>
      <c r="I19" s="7">
        <f t="shared" si="0"/>
        <v>16</v>
      </c>
      <c r="J19" s="93" t="s">
        <v>68</v>
      </c>
    </row>
    <row r="20" spans="1:10" ht="16.5">
      <c r="A20" s="89">
        <v>17</v>
      </c>
      <c r="B20" s="90">
        <v>48200</v>
      </c>
      <c r="C20" s="90">
        <v>1008</v>
      </c>
      <c r="D20" s="90">
        <v>3527</v>
      </c>
      <c r="E20" s="91">
        <v>678</v>
      </c>
      <c r="F20" s="90">
        <v>2143</v>
      </c>
      <c r="G20" s="90">
        <v>1686</v>
      </c>
      <c r="H20" s="90">
        <v>5670</v>
      </c>
      <c r="I20" s="7">
        <f t="shared" si="0"/>
        <v>17</v>
      </c>
      <c r="J20" s="93" t="s">
        <v>68</v>
      </c>
    </row>
    <row r="21" spans="1:10" ht="16.5">
      <c r="A21" s="89">
        <v>18</v>
      </c>
      <c r="B21" s="90">
        <v>50600</v>
      </c>
      <c r="C21" s="90">
        <v>1008</v>
      </c>
      <c r="D21" s="90">
        <v>3527</v>
      </c>
      <c r="E21" s="91">
        <v>712</v>
      </c>
      <c r="F21" s="90">
        <v>2250</v>
      </c>
      <c r="G21" s="90">
        <v>1720</v>
      </c>
      <c r="H21" s="90">
        <v>5777</v>
      </c>
      <c r="I21" s="7">
        <f t="shared" si="0"/>
        <v>18</v>
      </c>
      <c r="J21" s="93" t="s">
        <v>68</v>
      </c>
    </row>
    <row r="22" spans="1:10" ht="16.5">
      <c r="A22" s="89">
        <v>19</v>
      </c>
      <c r="B22" s="90">
        <v>53000</v>
      </c>
      <c r="C22" s="90">
        <v>1008</v>
      </c>
      <c r="D22" s="90">
        <v>3527</v>
      </c>
      <c r="E22" s="91">
        <v>746</v>
      </c>
      <c r="F22" s="90">
        <v>2356</v>
      </c>
      <c r="G22" s="90">
        <v>1754</v>
      </c>
      <c r="H22" s="90">
        <v>5883</v>
      </c>
      <c r="I22" s="7">
        <f t="shared" si="0"/>
        <v>19</v>
      </c>
      <c r="J22" s="93" t="s">
        <v>68</v>
      </c>
    </row>
    <row r="23" spans="1:10" ht="16.5">
      <c r="A23" s="89">
        <v>20</v>
      </c>
      <c r="B23" s="90">
        <v>55400</v>
      </c>
      <c r="C23" s="90">
        <v>1008</v>
      </c>
      <c r="D23" s="90">
        <v>3527</v>
      </c>
      <c r="E23" s="91">
        <v>779</v>
      </c>
      <c r="F23" s="90">
        <v>2463</v>
      </c>
      <c r="G23" s="90">
        <v>1787</v>
      </c>
      <c r="H23" s="90">
        <v>5990</v>
      </c>
      <c r="I23" s="7">
        <f t="shared" si="0"/>
        <v>20</v>
      </c>
      <c r="J23" s="93" t="s">
        <v>68</v>
      </c>
    </row>
    <row r="24" spans="1:10" ht="16.5">
      <c r="A24" s="89">
        <v>21</v>
      </c>
      <c r="B24" s="90">
        <v>57800</v>
      </c>
      <c r="C24" s="90">
        <v>1008</v>
      </c>
      <c r="D24" s="90">
        <v>3527</v>
      </c>
      <c r="E24" s="91">
        <v>813</v>
      </c>
      <c r="F24" s="90">
        <v>2570</v>
      </c>
      <c r="G24" s="90">
        <v>1821</v>
      </c>
      <c r="H24" s="90">
        <v>6097</v>
      </c>
      <c r="I24" s="7">
        <f t="shared" si="0"/>
        <v>21</v>
      </c>
      <c r="J24" s="93" t="s">
        <v>68</v>
      </c>
    </row>
    <row r="25" spans="1:10" ht="16.5">
      <c r="A25" s="89">
        <v>22</v>
      </c>
      <c r="B25" s="90">
        <v>60800</v>
      </c>
      <c r="C25" s="90">
        <v>1008</v>
      </c>
      <c r="D25" s="90">
        <v>3527</v>
      </c>
      <c r="E25" s="91">
        <v>855</v>
      </c>
      <c r="F25" s="90">
        <v>2703</v>
      </c>
      <c r="G25" s="90">
        <v>1863</v>
      </c>
      <c r="H25" s="90">
        <v>6230</v>
      </c>
      <c r="I25" s="7">
        <f t="shared" si="0"/>
        <v>22</v>
      </c>
      <c r="J25" s="93" t="s">
        <v>68</v>
      </c>
    </row>
    <row r="26" spans="1:10" ht="16.5">
      <c r="A26" s="89">
        <v>23</v>
      </c>
      <c r="B26" s="90">
        <v>63800</v>
      </c>
      <c r="C26" s="90">
        <v>1008</v>
      </c>
      <c r="D26" s="90">
        <v>3527</v>
      </c>
      <c r="E26" s="91">
        <v>898</v>
      </c>
      <c r="F26" s="90">
        <v>2837</v>
      </c>
      <c r="G26" s="90">
        <v>1906</v>
      </c>
      <c r="H26" s="90">
        <v>6364</v>
      </c>
      <c r="I26" s="7">
        <f t="shared" si="0"/>
        <v>23</v>
      </c>
      <c r="J26" s="93" t="s">
        <v>68</v>
      </c>
    </row>
    <row r="27" spans="1:10" ht="16.5">
      <c r="A27" s="89">
        <v>24</v>
      </c>
      <c r="B27" s="90">
        <v>66800</v>
      </c>
      <c r="C27" s="90">
        <v>1008</v>
      </c>
      <c r="D27" s="90">
        <v>3527</v>
      </c>
      <c r="E27" s="91">
        <v>940</v>
      </c>
      <c r="F27" s="90">
        <v>2970</v>
      </c>
      <c r="G27" s="90">
        <v>1948</v>
      </c>
      <c r="H27" s="90">
        <v>6497</v>
      </c>
      <c r="I27" s="7">
        <f t="shared" si="0"/>
        <v>24</v>
      </c>
      <c r="J27" s="93" t="s">
        <v>68</v>
      </c>
    </row>
    <row r="28" spans="1:10" ht="16.5">
      <c r="A28" s="89">
        <v>25</v>
      </c>
      <c r="B28" s="90">
        <v>69800</v>
      </c>
      <c r="C28" s="90">
        <v>1008</v>
      </c>
      <c r="D28" s="90">
        <v>3527</v>
      </c>
      <c r="E28" s="91">
        <v>982</v>
      </c>
      <c r="F28" s="90">
        <v>3103</v>
      </c>
      <c r="G28" s="90">
        <v>1990</v>
      </c>
      <c r="H28" s="90">
        <v>6630</v>
      </c>
      <c r="I28" s="7">
        <f t="shared" si="0"/>
        <v>25</v>
      </c>
      <c r="J28" s="93" t="s">
        <v>68</v>
      </c>
    </row>
    <row r="29" spans="1:10" ht="16.5">
      <c r="A29" s="89">
        <v>26</v>
      </c>
      <c r="B29" s="90">
        <v>72800</v>
      </c>
      <c r="C29" s="90">
        <v>1008</v>
      </c>
      <c r="D29" s="90">
        <v>3527</v>
      </c>
      <c r="E29" s="90">
        <v>1024</v>
      </c>
      <c r="F29" s="90">
        <v>3237</v>
      </c>
      <c r="G29" s="90">
        <v>2032</v>
      </c>
      <c r="H29" s="90">
        <v>6764</v>
      </c>
      <c r="I29" s="7">
        <f t="shared" si="0"/>
        <v>26</v>
      </c>
      <c r="J29" s="93" t="s">
        <v>68</v>
      </c>
    </row>
    <row r="30" spans="1:10" ht="16.5">
      <c r="A30" s="89">
        <v>27</v>
      </c>
      <c r="B30" s="90">
        <v>76500</v>
      </c>
      <c r="C30" s="90">
        <v>1008</v>
      </c>
      <c r="D30" s="90">
        <v>3527</v>
      </c>
      <c r="E30" s="90">
        <v>1076</v>
      </c>
      <c r="F30" s="90">
        <v>3401</v>
      </c>
      <c r="G30" s="90">
        <v>2084</v>
      </c>
      <c r="H30" s="90">
        <v>6928</v>
      </c>
      <c r="I30" s="7">
        <f t="shared" si="0"/>
        <v>27</v>
      </c>
      <c r="J30" s="93" t="s">
        <v>68</v>
      </c>
    </row>
    <row r="31" spans="1:10" ht="16.5">
      <c r="A31" s="89">
        <v>28</v>
      </c>
      <c r="B31" s="90">
        <v>80200</v>
      </c>
      <c r="C31" s="90">
        <v>1008</v>
      </c>
      <c r="D31" s="90">
        <v>3527</v>
      </c>
      <c r="E31" s="90">
        <v>1128</v>
      </c>
      <c r="F31" s="90">
        <v>3566</v>
      </c>
      <c r="G31" s="90">
        <v>2136</v>
      </c>
      <c r="H31" s="90">
        <v>7093</v>
      </c>
      <c r="I31" s="7">
        <f t="shared" si="0"/>
        <v>28</v>
      </c>
      <c r="J31" s="93" t="s">
        <v>68</v>
      </c>
    </row>
    <row r="32" spans="1:10" ht="16.5">
      <c r="A32" s="89">
        <v>29</v>
      </c>
      <c r="B32" s="90">
        <v>83900</v>
      </c>
      <c r="C32" s="90">
        <v>1008</v>
      </c>
      <c r="D32" s="90">
        <v>3527</v>
      </c>
      <c r="E32" s="90">
        <v>1180</v>
      </c>
      <c r="F32" s="90">
        <v>3730</v>
      </c>
      <c r="G32" s="90">
        <v>2188</v>
      </c>
      <c r="H32" s="90">
        <v>7257</v>
      </c>
      <c r="I32" s="7">
        <f t="shared" si="0"/>
        <v>29</v>
      </c>
      <c r="J32" s="93" t="s">
        <v>68</v>
      </c>
    </row>
    <row r="33" spans="1:10" ht="16.5">
      <c r="A33" s="89">
        <v>30</v>
      </c>
      <c r="B33" s="90">
        <v>87600</v>
      </c>
      <c r="C33" s="90">
        <v>1008</v>
      </c>
      <c r="D33" s="90">
        <v>3527</v>
      </c>
      <c r="E33" s="90">
        <v>1233</v>
      </c>
      <c r="F33" s="90">
        <v>3895</v>
      </c>
      <c r="G33" s="90">
        <v>2241</v>
      </c>
      <c r="H33" s="90">
        <v>7422</v>
      </c>
      <c r="I33" s="7">
        <f t="shared" si="0"/>
        <v>30</v>
      </c>
      <c r="J33" s="93" t="s">
        <v>68</v>
      </c>
    </row>
    <row r="34" spans="1:10" ht="16.5">
      <c r="A34" s="89">
        <v>31</v>
      </c>
      <c r="B34" s="90">
        <v>92100</v>
      </c>
      <c r="C34" s="90">
        <v>1008</v>
      </c>
      <c r="D34" s="90">
        <v>3527</v>
      </c>
      <c r="E34" s="90">
        <v>1296</v>
      </c>
      <c r="F34" s="90">
        <v>4095</v>
      </c>
      <c r="G34" s="90">
        <v>2304</v>
      </c>
      <c r="H34" s="90">
        <v>7622</v>
      </c>
      <c r="I34" s="7">
        <f t="shared" si="0"/>
        <v>31</v>
      </c>
      <c r="J34" s="93" t="s">
        <v>68</v>
      </c>
    </row>
    <row r="35" spans="1:10" ht="16.5">
      <c r="A35" s="89">
        <v>32</v>
      </c>
      <c r="B35" s="90">
        <v>96600</v>
      </c>
      <c r="C35" s="90">
        <v>1008</v>
      </c>
      <c r="D35" s="90">
        <v>3527</v>
      </c>
      <c r="E35" s="90">
        <v>1359</v>
      </c>
      <c r="F35" s="90">
        <v>4295</v>
      </c>
      <c r="G35" s="90">
        <v>2367</v>
      </c>
      <c r="H35" s="90">
        <v>7822</v>
      </c>
      <c r="I35" s="7">
        <f t="shared" si="0"/>
        <v>32</v>
      </c>
      <c r="J35" s="93" t="s">
        <v>68</v>
      </c>
    </row>
    <row r="36" spans="1:10" ht="16.5">
      <c r="A36" s="89">
        <v>33</v>
      </c>
      <c r="B36" s="90">
        <v>101100</v>
      </c>
      <c r="C36" s="90">
        <v>1008</v>
      </c>
      <c r="D36" s="90">
        <v>3527</v>
      </c>
      <c r="E36" s="90">
        <v>1422</v>
      </c>
      <c r="F36" s="90">
        <v>4495</v>
      </c>
      <c r="G36" s="90">
        <v>2430</v>
      </c>
      <c r="H36" s="90">
        <v>8022</v>
      </c>
      <c r="I36" s="7">
        <f t="shared" si="0"/>
        <v>33</v>
      </c>
      <c r="J36" s="93" t="s">
        <v>68</v>
      </c>
    </row>
    <row r="37" spans="1:10" ht="16.5">
      <c r="A37" s="89">
        <v>34</v>
      </c>
      <c r="B37" s="90">
        <v>105600</v>
      </c>
      <c r="C37" s="90">
        <v>1008</v>
      </c>
      <c r="D37" s="90">
        <v>3527</v>
      </c>
      <c r="E37" s="90">
        <v>1486</v>
      </c>
      <c r="F37" s="90">
        <v>4695</v>
      </c>
      <c r="G37" s="90">
        <v>2494</v>
      </c>
      <c r="H37" s="90">
        <v>8222</v>
      </c>
      <c r="I37" s="7">
        <f t="shared" si="0"/>
        <v>34</v>
      </c>
      <c r="J37" s="93" t="s">
        <v>68</v>
      </c>
    </row>
    <row r="38" spans="1:10" ht="16.5">
      <c r="A38" s="89">
        <v>35</v>
      </c>
      <c r="B38" s="90">
        <v>110100</v>
      </c>
      <c r="C38" s="90">
        <v>1008</v>
      </c>
      <c r="D38" s="90">
        <v>3527</v>
      </c>
      <c r="E38" s="90">
        <v>1549</v>
      </c>
      <c r="F38" s="90">
        <v>4895</v>
      </c>
      <c r="G38" s="90">
        <v>2557</v>
      </c>
      <c r="H38" s="90">
        <v>8422</v>
      </c>
      <c r="I38" s="7">
        <f t="shared" si="0"/>
        <v>35</v>
      </c>
      <c r="J38" s="93" t="s">
        <v>68</v>
      </c>
    </row>
    <row r="39" spans="1:10" ht="16.5">
      <c r="A39" s="89">
        <v>36</v>
      </c>
      <c r="B39" s="92">
        <v>115500</v>
      </c>
      <c r="C39" s="90">
        <v>1008</v>
      </c>
      <c r="D39" s="90">
        <v>3527</v>
      </c>
      <c r="E39" s="90">
        <v>1625</v>
      </c>
      <c r="F39" s="90">
        <v>5135</v>
      </c>
      <c r="G39" s="90">
        <v>2633</v>
      </c>
      <c r="H39" s="90">
        <v>8662</v>
      </c>
      <c r="I39" s="7">
        <f t="shared" si="0"/>
        <v>36</v>
      </c>
      <c r="J39" s="93" t="s">
        <v>68</v>
      </c>
    </row>
    <row r="40" spans="1:10" ht="16.5">
      <c r="A40" s="89">
        <v>37</v>
      </c>
      <c r="B40" s="92">
        <v>120900</v>
      </c>
      <c r="C40" s="90">
        <v>1008</v>
      </c>
      <c r="D40" s="90">
        <v>3527</v>
      </c>
      <c r="E40" s="90">
        <v>1701</v>
      </c>
      <c r="F40" s="90">
        <v>5375</v>
      </c>
      <c r="G40" s="90">
        <v>2709</v>
      </c>
      <c r="H40" s="90">
        <v>8902</v>
      </c>
      <c r="I40" s="7">
        <f t="shared" si="0"/>
        <v>37</v>
      </c>
      <c r="J40" s="93" t="s">
        <v>68</v>
      </c>
    </row>
    <row r="41" spans="1:10" ht="16.5">
      <c r="A41" s="89">
        <v>38</v>
      </c>
      <c r="B41" s="92">
        <v>126300</v>
      </c>
      <c r="C41" s="90">
        <v>1008</v>
      </c>
      <c r="D41" s="90">
        <v>3527</v>
      </c>
      <c r="E41" s="90">
        <v>1777</v>
      </c>
      <c r="F41" s="90">
        <v>5615</v>
      </c>
      <c r="G41" s="90">
        <v>2785</v>
      </c>
      <c r="H41" s="90">
        <v>9142</v>
      </c>
      <c r="I41" s="7">
        <f t="shared" si="0"/>
        <v>38</v>
      </c>
      <c r="J41" s="93" t="s">
        <v>68</v>
      </c>
    </row>
    <row r="42" spans="1:10" ht="16.5">
      <c r="A42" s="89">
        <v>39</v>
      </c>
      <c r="B42" s="92">
        <v>131700</v>
      </c>
      <c r="C42" s="90">
        <v>1008</v>
      </c>
      <c r="D42" s="90">
        <v>3527</v>
      </c>
      <c r="E42" s="90">
        <v>1853</v>
      </c>
      <c r="F42" s="90">
        <v>5856</v>
      </c>
      <c r="G42" s="90">
        <v>2861</v>
      </c>
      <c r="H42" s="90">
        <v>9383</v>
      </c>
      <c r="I42" s="7">
        <f t="shared" si="0"/>
        <v>39</v>
      </c>
      <c r="J42" s="93" t="s">
        <v>68</v>
      </c>
    </row>
    <row r="43" spans="1:10" ht="16.5">
      <c r="A43" s="89">
        <v>40</v>
      </c>
      <c r="B43" s="92">
        <v>137100</v>
      </c>
      <c r="C43" s="90">
        <v>1008</v>
      </c>
      <c r="D43" s="90">
        <v>3527</v>
      </c>
      <c r="E43" s="90">
        <v>1929</v>
      </c>
      <c r="F43" s="90">
        <v>6096</v>
      </c>
      <c r="G43" s="90">
        <v>2937</v>
      </c>
      <c r="H43" s="90">
        <v>9623</v>
      </c>
      <c r="I43" s="7">
        <f t="shared" si="0"/>
        <v>40</v>
      </c>
      <c r="J43" s="93" t="s">
        <v>68</v>
      </c>
    </row>
    <row r="44" spans="1:10" ht="16.5">
      <c r="A44" s="89">
        <v>41</v>
      </c>
      <c r="B44" s="92">
        <v>142500</v>
      </c>
      <c r="C44" s="90">
        <v>1008</v>
      </c>
      <c r="D44" s="90">
        <v>3527</v>
      </c>
      <c r="E44" s="90">
        <v>2005</v>
      </c>
      <c r="F44" s="90">
        <v>6336</v>
      </c>
      <c r="G44" s="90">
        <v>3013</v>
      </c>
      <c r="H44" s="90">
        <v>9863</v>
      </c>
      <c r="I44" s="7">
        <f t="shared" si="0"/>
        <v>41</v>
      </c>
      <c r="J44" s="93" t="s">
        <v>68</v>
      </c>
    </row>
    <row r="45" spans="1:10" ht="16.5">
      <c r="A45" s="89">
        <v>42</v>
      </c>
      <c r="B45" s="92">
        <v>147900</v>
      </c>
      <c r="C45" s="90">
        <v>1008</v>
      </c>
      <c r="D45" s="90">
        <v>3527</v>
      </c>
      <c r="E45" s="90">
        <v>2081</v>
      </c>
      <c r="F45" s="90">
        <v>6576</v>
      </c>
      <c r="G45" s="90">
        <v>3089</v>
      </c>
      <c r="H45" s="90">
        <v>10103</v>
      </c>
      <c r="I45" s="7">
        <f t="shared" si="0"/>
        <v>42</v>
      </c>
      <c r="J45" s="93" t="s">
        <v>68</v>
      </c>
    </row>
    <row r="46" spans="1:10" ht="16.5">
      <c r="A46" s="89">
        <v>43</v>
      </c>
      <c r="B46" s="92">
        <v>150000</v>
      </c>
      <c r="C46" s="90">
        <v>1008</v>
      </c>
      <c r="D46" s="90">
        <v>3527</v>
      </c>
      <c r="E46" s="90">
        <v>2111</v>
      </c>
      <c r="F46" s="90">
        <v>6669</v>
      </c>
      <c r="G46" s="90">
        <v>3119</v>
      </c>
      <c r="H46" s="90">
        <v>10196</v>
      </c>
      <c r="I46" s="7">
        <f t="shared" si="0"/>
        <v>43</v>
      </c>
      <c r="J46" s="93" t="s">
        <v>68</v>
      </c>
    </row>
    <row r="47" spans="1:10" ht="16.5">
      <c r="A47" s="89">
        <v>44</v>
      </c>
      <c r="B47" s="90">
        <v>156400</v>
      </c>
      <c r="C47" s="90">
        <v>1008</v>
      </c>
      <c r="D47" s="90">
        <v>3527</v>
      </c>
      <c r="E47" s="90">
        <v>2201</v>
      </c>
      <c r="F47" s="90">
        <v>6954</v>
      </c>
      <c r="G47" s="90">
        <v>3209</v>
      </c>
      <c r="H47" s="90">
        <v>10481</v>
      </c>
      <c r="I47" s="7">
        <f t="shared" si="0"/>
        <v>44</v>
      </c>
      <c r="J47" s="93" t="s">
        <v>68</v>
      </c>
    </row>
    <row r="48" spans="1:10" ht="16.5">
      <c r="A48" s="89">
        <v>45</v>
      </c>
      <c r="B48" s="92">
        <v>162800</v>
      </c>
      <c r="C48" s="90">
        <v>1008</v>
      </c>
      <c r="D48" s="90">
        <v>3527</v>
      </c>
      <c r="E48" s="90">
        <v>2291</v>
      </c>
      <c r="F48" s="90">
        <v>7238</v>
      </c>
      <c r="G48" s="90">
        <v>3299</v>
      </c>
      <c r="H48" s="90">
        <v>10765</v>
      </c>
      <c r="I48" s="7">
        <f t="shared" si="0"/>
        <v>45</v>
      </c>
      <c r="J48" s="93" t="s">
        <v>68</v>
      </c>
    </row>
    <row r="49" spans="1:10" ht="16.5">
      <c r="A49" s="89">
        <v>46</v>
      </c>
      <c r="B49" s="90">
        <v>169200</v>
      </c>
      <c r="C49" s="90">
        <v>1008</v>
      </c>
      <c r="D49" s="90">
        <v>3527</v>
      </c>
      <c r="E49" s="90">
        <v>2381</v>
      </c>
      <c r="F49" s="90">
        <v>7523</v>
      </c>
      <c r="G49" s="90">
        <v>3389</v>
      </c>
      <c r="H49" s="90">
        <v>11050</v>
      </c>
      <c r="I49" s="7">
        <f t="shared" si="0"/>
        <v>46</v>
      </c>
      <c r="J49" s="93" t="s">
        <v>68</v>
      </c>
    </row>
    <row r="50" spans="1:10" ht="16.5">
      <c r="A50" s="89">
        <v>47</v>
      </c>
      <c r="B50" s="90">
        <v>175600</v>
      </c>
      <c r="C50" s="90">
        <v>1008</v>
      </c>
      <c r="D50" s="90">
        <v>3527</v>
      </c>
      <c r="E50" s="90">
        <v>2471</v>
      </c>
      <c r="F50" s="90">
        <v>7807</v>
      </c>
      <c r="G50" s="90">
        <v>3479</v>
      </c>
      <c r="H50" s="90">
        <v>11334</v>
      </c>
      <c r="I50" s="7">
        <f t="shared" si="0"/>
        <v>47</v>
      </c>
      <c r="J50" s="93" t="s">
        <v>68</v>
      </c>
    </row>
    <row r="51" spans="1:10" ht="16.5">
      <c r="A51" s="89">
        <v>48</v>
      </c>
      <c r="B51" s="90">
        <v>182000</v>
      </c>
      <c r="C51" s="90">
        <v>1008</v>
      </c>
      <c r="D51" s="90">
        <v>3527</v>
      </c>
      <c r="E51" s="90">
        <v>2561</v>
      </c>
      <c r="F51" s="90">
        <v>8092</v>
      </c>
      <c r="G51" s="90">
        <v>3569</v>
      </c>
      <c r="H51" s="90">
        <v>11619</v>
      </c>
      <c r="I51" s="7">
        <f t="shared" si="0"/>
        <v>48</v>
      </c>
      <c r="J51" s="93" t="s">
        <v>68</v>
      </c>
    </row>
    <row r="52" spans="1:10" ht="20.25" customHeight="1">
      <c r="A52" s="123" t="s">
        <v>12</v>
      </c>
      <c r="B52" s="9" t="s">
        <v>69</v>
      </c>
      <c r="C52" s="10"/>
      <c r="D52" s="10"/>
      <c r="E52" s="10"/>
      <c r="F52" s="10"/>
      <c r="G52" s="10"/>
      <c r="H52" s="10"/>
      <c r="I52" s="10"/>
      <c r="J52" s="11"/>
    </row>
    <row r="53" spans="1:10" ht="37.5" customHeight="1">
      <c r="A53" s="124"/>
      <c r="B53" s="120" t="s">
        <v>70</v>
      </c>
      <c r="C53" s="121"/>
      <c r="D53" s="121"/>
      <c r="E53" s="121"/>
      <c r="F53" s="121"/>
      <c r="G53" s="121"/>
      <c r="H53" s="121"/>
      <c r="I53" s="121"/>
      <c r="J53" s="122"/>
    </row>
    <row r="54" spans="1:10" ht="20.25" customHeight="1">
      <c r="A54" s="124"/>
      <c r="B54" s="126" t="s">
        <v>71</v>
      </c>
      <c r="C54" s="127"/>
      <c r="D54" s="127"/>
      <c r="E54" s="127"/>
      <c r="F54" s="127"/>
      <c r="G54" s="127"/>
      <c r="H54" s="127"/>
      <c r="I54" s="127"/>
      <c r="J54" s="128"/>
    </row>
    <row r="55" spans="1:10" ht="47.25" customHeight="1">
      <c r="A55" s="124"/>
      <c r="B55" s="120" t="s">
        <v>72</v>
      </c>
      <c r="C55" s="121"/>
      <c r="D55" s="121"/>
      <c r="E55" s="121"/>
      <c r="F55" s="121"/>
      <c r="G55" s="121"/>
      <c r="H55" s="121"/>
      <c r="I55" s="121"/>
      <c r="J55" s="122"/>
    </row>
    <row r="56" spans="1:10" ht="42.75" customHeight="1">
      <c r="A56" s="124"/>
      <c r="B56" s="120" t="s">
        <v>73</v>
      </c>
      <c r="C56" s="121"/>
      <c r="D56" s="121"/>
      <c r="E56" s="121"/>
      <c r="F56" s="121"/>
      <c r="G56" s="121"/>
      <c r="H56" s="121"/>
      <c r="I56" s="121"/>
      <c r="J56" s="122"/>
    </row>
    <row r="57" spans="1:10" ht="16.5">
      <c r="A57" s="124"/>
      <c r="B57" s="120" t="s">
        <v>74</v>
      </c>
      <c r="C57" s="121"/>
      <c r="D57" s="121"/>
      <c r="E57" s="121"/>
      <c r="F57" s="121"/>
      <c r="G57" s="121"/>
      <c r="H57" s="121"/>
      <c r="I57" s="121"/>
      <c r="J57" s="122"/>
    </row>
    <row r="58" spans="1:10" ht="16.5">
      <c r="A58" s="124"/>
      <c r="B58" s="120" t="s">
        <v>75</v>
      </c>
      <c r="C58" s="121"/>
      <c r="D58" s="121"/>
      <c r="E58" s="121"/>
      <c r="F58" s="121"/>
      <c r="G58" s="121"/>
      <c r="H58" s="121"/>
      <c r="I58" s="121"/>
      <c r="J58" s="122"/>
    </row>
    <row r="59" spans="1:10" ht="42" customHeight="1">
      <c r="A59" s="125"/>
      <c r="B59" s="129" t="s">
        <v>76</v>
      </c>
      <c r="C59" s="130"/>
      <c r="D59" s="130"/>
      <c r="E59" s="130"/>
      <c r="F59" s="130"/>
      <c r="G59" s="130"/>
      <c r="H59" s="130"/>
      <c r="I59" s="130"/>
      <c r="J59" s="131"/>
    </row>
  </sheetData>
  <sheetProtection/>
  <mergeCells count="16">
    <mergeCell ref="A1:J1"/>
    <mergeCell ref="J2:J3"/>
    <mergeCell ref="C2:D2"/>
    <mergeCell ref="E2:F2"/>
    <mergeCell ref="A2:A3"/>
    <mergeCell ref="G2:H2"/>
    <mergeCell ref="B2:B3"/>
    <mergeCell ref="I2:I3"/>
    <mergeCell ref="B53:J53"/>
    <mergeCell ref="A52:A59"/>
    <mergeCell ref="B55:J55"/>
    <mergeCell ref="B54:J54"/>
    <mergeCell ref="B59:J59"/>
    <mergeCell ref="B56:J56"/>
    <mergeCell ref="B57:J57"/>
    <mergeCell ref="B58:J58"/>
  </mergeCells>
  <printOptions horizontalCentered="1"/>
  <pageMargins left="0.48" right="0.36" top="0.3937007874015748" bottom="0.3937007874015748" header="0.5118110236220472" footer="0.5118110236220472"/>
  <pageSetup blackAndWhite="1" horizontalDpi="600" verticalDpi="600" orientation="portrait" paperSize="9" r:id="rId1"/>
  <colBreaks count="4" manualBreakCount="4">
    <brk id="10" max="65535" man="1"/>
    <brk id="20" max="65535" man="1"/>
    <brk id="30" max="65535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user</cp:lastModifiedBy>
  <cp:lastPrinted>2020-05-08T08:56:57Z</cp:lastPrinted>
  <dcterms:created xsi:type="dcterms:W3CDTF">2004-09-11T06:32:15Z</dcterms:created>
  <dcterms:modified xsi:type="dcterms:W3CDTF">2020-08-27T06:31:29Z</dcterms:modified>
  <cp:category/>
  <cp:version/>
  <cp:contentType/>
  <cp:contentStatus/>
</cp:coreProperties>
</file>